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16fcedcfaa3b48/Documents/challengejp/"/>
    </mc:Choice>
  </mc:AlternateContent>
  <bookViews>
    <workbookView xWindow="0" yWindow="0" windowWidth="20490" windowHeight="7845"/>
  </bookViews>
  <sheets>
    <sheet name="Contents" sheetId="7" r:id="rId1"/>
    <sheet name="Assumptions" sheetId="2" r:id="rId2"/>
    <sheet name="Cash Flow Model" sheetId="1" r:id="rId3"/>
    <sheet name="Summary and Returns" sheetId="5" r:id="rId4"/>
    <sheet name="Graphs" sheetId="4" r:id="rId5"/>
    <sheet name="References" sheetId="6" r:id="rId6"/>
    <sheet name="Notes and Disclaimer" sheetId="3" r:id="rId7"/>
  </sheets>
  <definedNames>
    <definedName name="_xlnm.Print_Area" localSheetId="1">Assumptions!$B$3:$E$38</definedName>
    <definedName name="_xlnm.Print_Area" localSheetId="2">'Cash Flow Model'!$A$3:$BN$65</definedName>
    <definedName name="_xlnm.Print_Area" localSheetId="4">Graphs!$B$3:$G$27</definedName>
    <definedName name="_xlnm.Print_Area" localSheetId="6">'Notes and Disclaimer'!$A$3:$B$11</definedName>
    <definedName name="_xlnm.Print_Area" localSheetId="5">References!$A$3:$B$20</definedName>
    <definedName name="_xlnm.Print_Area" localSheetId="3">'Summary and Returns'!$B$3:$I$40</definedName>
  </definedNames>
  <calcPr calcId="171027" calcOnSave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9" i="1"/>
  <c r="C48" i="1"/>
  <c r="C18" i="1" l="1"/>
  <c r="D7" i="1" l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C43" i="1"/>
  <c r="C35" i="1"/>
  <c r="F53" i="1"/>
  <c r="C47" i="1"/>
  <c r="C46" i="1"/>
  <c r="B3" i="2" l="1"/>
  <c r="D36" i="5" l="1"/>
  <c r="C36" i="5"/>
  <c r="E34" i="5"/>
  <c r="F34" i="5" s="1"/>
  <c r="G34" i="5" s="1"/>
  <c r="H34" i="5" s="1"/>
  <c r="I34" i="5" s="1"/>
  <c r="E5" i="5"/>
  <c r="F5" i="5" s="1"/>
  <c r="D20" i="4" s="1"/>
  <c r="C20" i="4" l="1"/>
  <c r="G5" i="5"/>
  <c r="E20" i="4" s="1"/>
  <c r="H5" i="5" l="1"/>
  <c r="F20" i="4" s="1"/>
  <c r="I5" i="5" l="1"/>
  <c r="G20" i="4" s="1"/>
  <c r="C58" i="1" l="1"/>
  <c r="C32" i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BB32" i="1" s="1"/>
  <c r="BC32" i="1" s="1"/>
  <c r="BD32" i="1" s="1"/>
  <c r="BE32" i="1" s="1"/>
  <c r="BF32" i="1" s="1"/>
  <c r="BG32" i="1" s="1"/>
  <c r="BH32" i="1" s="1"/>
  <c r="BI32" i="1" s="1"/>
  <c r="BJ32" i="1" s="1"/>
  <c r="BK32" i="1" s="1"/>
  <c r="BL32" i="1" s="1"/>
  <c r="BM32" i="1" s="1"/>
  <c r="BN32" i="1" s="1"/>
  <c r="C42" i="1"/>
  <c r="C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BG24" i="1" s="1"/>
  <c r="BH24" i="1" s="1"/>
  <c r="BI24" i="1" s="1"/>
  <c r="BJ24" i="1" s="1"/>
  <c r="BK24" i="1" s="1"/>
  <c r="BL24" i="1" s="1"/>
  <c r="BM24" i="1" s="1"/>
  <c r="BN24" i="1" s="1"/>
  <c r="C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BG23" i="1" s="1"/>
  <c r="BH23" i="1" s="1"/>
  <c r="BI23" i="1" s="1"/>
  <c r="BJ23" i="1" s="1"/>
  <c r="BK23" i="1" s="1"/>
  <c r="BL23" i="1" s="1"/>
  <c r="BM23" i="1" s="1"/>
  <c r="BN23" i="1" s="1"/>
  <c r="C7" i="1"/>
  <c r="F7" i="1" s="1"/>
  <c r="C15" i="1"/>
  <c r="C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C11" i="1"/>
  <c r="C10" i="1"/>
  <c r="BN42" i="1" l="1"/>
  <c r="BJ42" i="1"/>
  <c r="BF42" i="1"/>
  <c r="BB42" i="1"/>
  <c r="AX42" i="1"/>
  <c r="AT42" i="1"/>
  <c r="AP42" i="1"/>
  <c r="AL42" i="1"/>
  <c r="AH42" i="1"/>
  <c r="AD42" i="1"/>
  <c r="Z42" i="1"/>
  <c r="V42" i="1"/>
  <c r="R42" i="1"/>
  <c r="N42" i="1"/>
  <c r="J42" i="1"/>
  <c r="S42" i="1"/>
  <c r="G42" i="1"/>
  <c r="BM42" i="1"/>
  <c r="BI42" i="1"/>
  <c r="BE42" i="1"/>
  <c r="BA42" i="1"/>
  <c r="AW42" i="1"/>
  <c r="AS42" i="1"/>
  <c r="AO42" i="1"/>
  <c r="AK42" i="1"/>
  <c r="AG42" i="1"/>
  <c r="AC42" i="1"/>
  <c r="Y42" i="1"/>
  <c r="U42" i="1"/>
  <c r="Q42" i="1"/>
  <c r="M42" i="1"/>
  <c r="I42" i="1"/>
  <c r="BL42" i="1"/>
  <c r="BH42" i="1"/>
  <c r="BD42" i="1"/>
  <c r="AZ42" i="1"/>
  <c r="AV42" i="1"/>
  <c r="AR42" i="1"/>
  <c r="AN42" i="1"/>
  <c r="AJ42" i="1"/>
  <c r="AF42" i="1"/>
  <c r="AB42" i="1"/>
  <c r="X42" i="1"/>
  <c r="T42" i="1"/>
  <c r="P42" i="1"/>
  <c r="L42" i="1"/>
  <c r="H42" i="1"/>
  <c r="BK42" i="1"/>
  <c r="BG42" i="1"/>
  <c r="BC42" i="1"/>
  <c r="AY42" i="1"/>
  <c r="AU42" i="1"/>
  <c r="AQ42" i="1"/>
  <c r="AM42" i="1"/>
  <c r="AI42" i="1"/>
  <c r="AE42" i="1"/>
  <c r="AA42" i="1"/>
  <c r="W42" i="1"/>
  <c r="O42" i="1"/>
  <c r="K42" i="1"/>
  <c r="BN10" i="1"/>
  <c r="H10" i="1"/>
  <c r="H58" i="1" s="1"/>
  <c r="H59" i="1" s="1"/>
  <c r="H61" i="1" s="1"/>
  <c r="F26" i="1"/>
  <c r="F43" i="1"/>
  <c r="G43" i="1" s="1"/>
  <c r="H43" i="1" s="1"/>
  <c r="I43" i="1" s="1"/>
  <c r="J43" i="1" s="1"/>
  <c r="F8" i="1"/>
  <c r="G7" i="1"/>
  <c r="H11" i="1"/>
  <c r="F16" i="1"/>
  <c r="N10" i="1"/>
  <c r="K10" i="1"/>
  <c r="P10" i="1"/>
  <c r="V10" i="1"/>
  <c r="AL10" i="1"/>
  <c r="BB10" i="1"/>
  <c r="G10" i="1"/>
  <c r="G58" i="1" s="1"/>
  <c r="L10" i="1"/>
  <c r="R10" i="1"/>
  <c r="AB10" i="1"/>
  <c r="AH10" i="1"/>
  <c r="AM10" i="1"/>
  <c r="BC10" i="1"/>
  <c r="J10" i="1"/>
  <c r="O10" i="1"/>
  <c r="T10" i="1"/>
  <c r="Z10" i="1"/>
  <c r="AE10" i="1"/>
  <c r="AP10" i="1"/>
  <c r="AZ10" i="1"/>
  <c r="BK10" i="1"/>
  <c r="J11" i="1"/>
  <c r="R11" i="1"/>
  <c r="Z11" i="1"/>
  <c r="AH11" i="1"/>
  <c r="AP11" i="1"/>
  <c r="AX11" i="1"/>
  <c r="BN11" i="1"/>
  <c r="G11" i="1"/>
  <c r="O11" i="1"/>
  <c r="W11" i="1"/>
  <c r="AE11" i="1"/>
  <c r="AM11" i="1"/>
  <c r="AU11" i="1"/>
  <c r="BG11" i="1"/>
  <c r="BK11" i="1"/>
  <c r="L11" i="1"/>
  <c r="P11" i="1"/>
  <c r="T11" i="1"/>
  <c r="X11" i="1"/>
  <c r="AB11" i="1"/>
  <c r="AF11" i="1"/>
  <c r="AJ11" i="1"/>
  <c r="AN11" i="1"/>
  <c r="AR11" i="1"/>
  <c r="AV11" i="1"/>
  <c r="AZ11" i="1"/>
  <c r="BD11" i="1"/>
  <c r="BH11" i="1"/>
  <c r="N11" i="1"/>
  <c r="V11" i="1"/>
  <c r="AD11" i="1"/>
  <c r="AL11" i="1"/>
  <c r="AT11" i="1"/>
  <c r="BB11" i="1"/>
  <c r="BJ11" i="1"/>
  <c r="K11" i="1"/>
  <c r="S11" i="1"/>
  <c r="AA11" i="1"/>
  <c r="AI11" i="1"/>
  <c r="AQ11" i="1"/>
  <c r="BC11" i="1"/>
  <c r="I10" i="1"/>
  <c r="M10" i="1"/>
  <c r="Q10" i="1"/>
  <c r="U10" i="1"/>
  <c r="Y10" i="1"/>
  <c r="AC10" i="1"/>
  <c r="AG10" i="1"/>
  <c r="AK10" i="1"/>
  <c r="AO10" i="1"/>
  <c r="AS10" i="1"/>
  <c r="AW10" i="1"/>
  <c r="BA10" i="1"/>
  <c r="BE10" i="1"/>
  <c r="BI10" i="1"/>
  <c r="BM10" i="1"/>
  <c r="I11" i="1"/>
  <c r="M11" i="1"/>
  <c r="Q11" i="1"/>
  <c r="U11" i="1"/>
  <c r="Y11" i="1"/>
  <c r="AC11" i="1"/>
  <c r="AG11" i="1"/>
  <c r="AK11" i="1"/>
  <c r="AO11" i="1"/>
  <c r="AS11" i="1"/>
  <c r="AW11" i="1"/>
  <c r="BA11" i="1"/>
  <c r="BE11" i="1"/>
  <c r="BI11" i="1"/>
  <c r="F27" i="1" l="1"/>
  <c r="F18" i="1"/>
  <c r="BL11" i="1"/>
  <c r="AY11" i="1"/>
  <c r="BF11" i="1"/>
  <c r="BF10" i="1"/>
  <c r="BF58" i="1" s="1"/>
  <c r="BF59" i="1" s="1"/>
  <c r="BF61" i="1" s="1"/>
  <c r="AJ10" i="1"/>
  <c r="AJ58" i="1" s="1"/>
  <c r="AJ59" i="1" s="1"/>
  <c r="AJ61" i="1" s="1"/>
  <c r="AR10" i="1"/>
  <c r="AR58" i="1" s="1"/>
  <c r="AR59" i="1" s="1"/>
  <c r="AR61" i="1" s="1"/>
  <c r="W10" i="1"/>
  <c r="BL10" i="1"/>
  <c r="AA10" i="1"/>
  <c r="AA58" i="1" s="1"/>
  <c r="AA59" i="1" s="1"/>
  <c r="AA61" i="1" s="1"/>
  <c r="BD10" i="1"/>
  <c r="BD58" i="1" s="1"/>
  <c r="BD59" i="1" s="1"/>
  <c r="BD61" i="1" s="1"/>
  <c r="X10" i="1"/>
  <c r="AU10" i="1"/>
  <c r="AU58" i="1" s="1"/>
  <c r="AU59" i="1" s="1"/>
  <c r="AU61" i="1" s="1"/>
  <c r="BH10" i="1"/>
  <c r="AQ10" i="1"/>
  <c r="AQ58" i="1" s="1"/>
  <c r="AQ59" i="1" s="1"/>
  <c r="AQ61" i="1" s="1"/>
  <c r="AD10" i="1"/>
  <c r="BG10" i="1"/>
  <c r="AF10" i="1"/>
  <c r="AF58" i="1" s="1"/>
  <c r="AF59" i="1" s="1"/>
  <c r="AF61" i="1" s="1"/>
  <c r="AN10" i="1"/>
  <c r="AN58" i="1" s="1"/>
  <c r="AN59" i="1" s="1"/>
  <c r="AN61" i="1" s="1"/>
  <c r="K46" i="1"/>
  <c r="K47" i="1"/>
  <c r="AE46" i="1"/>
  <c r="AE47" i="1"/>
  <c r="AU46" i="1"/>
  <c r="AU47" i="1"/>
  <c r="BK46" i="1"/>
  <c r="BK47" i="1"/>
  <c r="T46" i="1"/>
  <c r="T47" i="1"/>
  <c r="AJ46" i="1"/>
  <c r="AJ47" i="1"/>
  <c r="AZ46" i="1"/>
  <c r="AZ47" i="1"/>
  <c r="I46" i="1"/>
  <c r="I47" i="1"/>
  <c r="Y46" i="1"/>
  <c r="Y47" i="1"/>
  <c r="AO46" i="1"/>
  <c r="AO47" i="1"/>
  <c r="BE46" i="1"/>
  <c r="BE47" i="1"/>
  <c r="S46" i="1"/>
  <c r="S47" i="1"/>
  <c r="V47" i="1"/>
  <c r="V46" i="1"/>
  <c r="AL46" i="1"/>
  <c r="AL47" i="1"/>
  <c r="BB46" i="1"/>
  <c r="BB47" i="1"/>
  <c r="AI10" i="1"/>
  <c r="AI58" i="1" s="1"/>
  <c r="AI59" i="1" s="1"/>
  <c r="AI61" i="1" s="1"/>
  <c r="S10" i="1"/>
  <c r="S58" i="1" s="1"/>
  <c r="S59" i="1" s="1"/>
  <c r="S61" i="1" s="1"/>
  <c r="O46" i="1"/>
  <c r="O47" i="1"/>
  <c r="AI46" i="1"/>
  <c r="AI47" i="1"/>
  <c r="AY46" i="1"/>
  <c r="AY47" i="1"/>
  <c r="H46" i="1"/>
  <c r="H47" i="1"/>
  <c r="X46" i="1"/>
  <c r="X47" i="1"/>
  <c r="AN46" i="1"/>
  <c r="AN47" i="1"/>
  <c r="BD46" i="1"/>
  <c r="BD47" i="1"/>
  <c r="M46" i="1"/>
  <c r="M47" i="1"/>
  <c r="AC46" i="1"/>
  <c r="AC47" i="1"/>
  <c r="AS46" i="1"/>
  <c r="AS47" i="1"/>
  <c r="BI46" i="1"/>
  <c r="BI47" i="1"/>
  <c r="J46" i="1"/>
  <c r="J47" i="1"/>
  <c r="Z47" i="1"/>
  <c r="Z46" i="1"/>
  <c r="AP46" i="1"/>
  <c r="AP47" i="1"/>
  <c r="BF46" i="1"/>
  <c r="BF47" i="1"/>
  <c r="W46" i="1"/>
  <c r="W47" i="1"/>
  <c r="AM46" i="1"/>
  <c r="AM47" i="1"/>
  <c r="BC46" i="1"/>
  <c r="BC47" i="1"/>
  <c r="L46" i="1"/>
  <c r="L47" i="1"/>
  <c r="AB46" i="1"/>
  <c r="AB47" i="1"/>
  <c r="AR46" i="1"/>
  <c r="AR47" i="1"/>
  <c r="BH46" i="1"/>
  <c r="BH47" i="1"/>
  <c r="Q46" i="1"/>
  <c r="Q47" i="1"/>
  <c r="AG46" i="1"/>
  <c r="AG47" i="1"/>
  <c r="AW46" i="1"/>
  <c r="AW47" i="1"/>
  <c r="BM46" i="1"/>
  <c r="BM47" i="1"/>
  <c r="N46" i="1"/>
  <c r="N47" i="1"/>
  <c r="AD47" i="1"/>
  <c r="AD46" i="1"/>
  <c r="AT47" i="1"/>
  <c r="AT46" i="1"/>
  <c r="BJ46" i="1"/>
  <c r="BJ47" i="1"/>
  <c r="AA46" i="1"/>
  <c r="AA47" i="1"/>
  <c r="AQ46" i="1"/>
  <c r="AQ47" i="1"/>
  <c r="BG46" i="1"/>
  <c r="BG47" i="1"/>
  <c r="P46" i="1"/>
  <c r="P47" i="1"/>
  <c r="AF46" i="1"/>
  <c r="AF47" i="1"/>
  <c r="AV46" i="1"/>
  <c r="AV47" i="1"/>
  <c r="BL46" i="1"/>
  <c r="BL47" i="1"/>
  <c r="U46" i="1"/>
  <c r="U47" i="1"/>
  <c r="AK46" i="1"/>
  <c r="AK47" i="1"/>
  <c r="BA46" i="1"/>
  <c r="BA47" i="1"/>
  <c r="G46" i="1"/>
  <c r="G47" i="1"/>
  <c r="R46" i="1"/>
  <c r="R47" i="1"/>
  <c r="AH46" i="1"/>
  <c r="AH47" i="1"/>
  <c r="AX46" i="1"/>
  <c r="AX47" i="1"/>
  <c r="BN46" i="1"/>
  <c r="BN47" i="1"/>
  <c r="AX10" i="1"/>
  <c r="AX58" i="1" s="1"/>
  <c r="AX59" i="1" s="1"/>
  <c r="AX61" i="1" s="1"/>
  <c r="AV10" i="1"/>
  <c r="AV58" i="1" s="1"/>
  <c r="AV59" i="1" s="1"/>
  <c r="AV61" i="1" s="1"/>
  <c r="BJ10" i="1"/>
  <c r="BJ58" i="1" s="1"/>
  <c r="BJ59" i="1" s="1"/>
  <c r="BJ61" i="1" s="1"/>
  <c r="AY10" i="1"/>
  <c r="AY58" i="1" s="1"/>
  <c r="AY59" i="1" s="1"/>
  <c r="AY61" i="1" s="1"/>
  <c r="AT10" i="1"/>
  <c r="AT58" i="1" s="1"/>
  <c r="AT59" i="1" s="1"/>
  <c r="AT61" i="1" s="1"/>
  <c r="BM11" i="1"/>
  <c r="BE58" i="1"/>
  <c r="BE59" i="1" s="1"/>
  <c r="BE61" i="1" s="1"/>
  <c r="X58" i="1"/>
  <c r="X59" i="1" s="1"/>
  <c r="X61" i="1" s="1"/>
  <c r="AK58" i="1"/>
  <c r="AK59" i="1" s="1"/>
  <c r="AK61" i="1" s="1"/>
  <c r="BK58" i="1"/>
  <c r="BK59" i="1" s="1"/>
  <c r="BK61" i="1" s="1"/>
  <c r="AP58" i="1"/>
  <c r="AP59" i="1" s="1"/>
  <c r="AP61" i="1" s="1"/>
  <c r="T58" i="1"/>
  <c r="T59" i="1" s="1"/>
  <c r="T61" i="1" s="1"/>
  <c r="BH58" i="1"/>
  <c r="BH59" i="1" s="1"/>
  <c r="BH61" i="1" s="1"/>
  <c r="AM58" i="1"/>
  <c r="AM59" i="1" s="1"/>
  <c r="AM61" i="1" s="1"/>
  <c r="R58" i="1"/>
  <c r="R59" i="1" s="1"/>
  <c r="R61" i="1" s="1"/>
  <c r="BG58" i="1"/>
  <c r="BG59" i="1" s="1"/>
  <c r="BG61" i="1" s="1"/>
  <c r="AL58" i="1"/>
  <c r="AL59" i="1" s="1"/>
  <c r="AL61" i="1" s="1"/>
  <c r="P58" i="1"/>
  <c r="P59" i="1" s="1"/>
  <c r="P61" i="1" s="1"/>
  <c r="AO58" i="1"/>
  <c r="AO59" i="1" s="1"/>
  <c r="AO61" i="1" s="1"/>
  <c r="I58" i="1"/>
  <c r="I59" i="1" s="1"/>
  <c r="I61" i="1" s="1"/>
  <c r="I45" i="1"/>
  <c r="Z58" i="1"/>
  <c r="Z59" i="1" s="1"/>
  <c r="Z61" i="1" s="1"/>
  <c r="BN58" i="1"/>
  <c r="BN59" i="1" s="1"/>
  <c r="BN61" i="1" s="1"/>
  <c r="W58" i="1"/>
  <c r="W59" i="1" s="1"/>
  <c r="W61" i="1" s="1"/>
  <c r="BL58" i="1"/>
  <c r="BL59" i="1" s="1"/>
  <c r="BL61" i="1" s="1"/>
  <c r="V58" i="1"/>
  <c r="V59" i="1" s="1"/>
  <c r="V61" i="1" s="1"/>
  <c r="AD58" i="1"/>
  <c r="AD59" i="1" s="1"/>
  <c r="AD61" i="1" s="1"/>
  <c r="BA58" i="1"/>
  <c r="BA59" i="1" s="1"/>
  <c r="BA61" i="1" s="1"/>
  <c r="U58" i="1"/>
  <c r="U59" i="1" s="1"/>
  <c r="U61" i="1" s="1"/>
  <c r="BM58" i="1"/>
  <c r="BM59" i="1" s="1"/>
  <c r="BM61" i="1" s="1"/>
  <c r="AW58" i="1"/>
  <c r="AW59" i="1" s="1"/>
  <c r="AW61" i="1" s="1"/>
  <c r="AG58" i="1"/>
  <c r="AG59" i="1" s="1"/>
  <c r="AG61" i="1" s="1"/>
  <c r="Q58" i="1"/>
  <c r="Q59" i="1" s="1"/>
  <c r="Q61" i="1" s="1"/>
  <c r="O58" i="1"/>
  <c r="O59" i="1" s="1"/>
  <c r="O61" i="1" s="1"/>
  <c r="BC58" i="1"/>
  <c r="BC59" i="1" s="1"/>
  <c r="BC61" i="1" s="1"/>
  <c r="AH58" i="1"/>
  <c r="AH59" i="1" s="1"/>
  <c r="AH61" i="1" s="1"/>
  <c r="L58" i="1"/>
  <c r="L59" i="1" s="1"/>
  <c r="L61" i="1" s="1"/>
  <c r="BB58" i="1"/>
  <c r="BB59" i="1" s="1"/>
  <c r="BB61" i="1" s="1"/>
  <c r="K58" i="1"/>
  <c r="K59" i="1" s="1"/>
  <c r="K61" i="1" s="1"/>
  <c r="N58" i="1"/>
  <c r="N59" i="1" s="1"/>
  <c r="N61" i="1" s="1"/>
  <c r="Y58" i="1"/>
  <c r="Y59" i="1" s="1"/>
  <c r="Y61" i="1" s="1"/>
  <c r="BI58" i="1"/>
  <c r="BI59" i="1" s="1"/>
  <c r="BI61" i="1" s="1"/>
  <c r="AS58" i="1"/>
  <c r="AS59" i="1" s="1"/>
  <c r="AS61" i="1" s="1"/>
  <c r="AC58" i="1"/>
  <c r="AC59" i="1" s="1"/>
  <c r="AC61" i="1" s="1"/>
  <c r="M58" i="1"/>
  <c r="M59" i="1" s="1"/>
  <c r="M61" i="1" s="1"/>
  <c r="AZ58" i="1"/>
  <c r="AZ59" i="1" s="1"/>
  <c r="AZ61" i="1" s="1"/>
  <c r="AE58" i="1"/>
  <c r="AE59" i="1" s="1"/>
  <c r="AE61" i="1" s="1"/>
  <c r="J58" i="1"/>
  <c r="J59" i="1" s="1"/>
  <c r="J61" i="1" s="1"/>
  <c r="AB58" i="1"/>
  <c r="AB59" i="1" s="1"/>
  <c r="AB61" i="1" s="1"/>
  <c r="G59" i="1"/>
  <c r="G61" i="1" s="1"/>
  <c r="G62" i="1" s="1"/>
  <c r="H62" i="1" s="1"/>
  <c r="G45" i="1"/>
  <c r="H45" i="1"/>
  <c r="G15" i="1"/>
  <c r="H15" i="1" s="1"/>
  <c r="F28" i="1"/>
  <c r="F64" i="1" s="1"/>
  <c r="F65" i="1" s="1"/>
  <c r="H7" i="1"/>
  <c r="G8" i="1"/>
  <c r="I62" i="1" l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AP62" i="1" s="1"/>
  <c r="AQ62" i="1" s="1"/>
  <c r="AR62" i="1" s="1"/>
  <c r="AS62" i="1" s="1"/>
  <c r="AT62" i="1" s="1"/>
  <c r="AU62" i="1" s="1"/>
  <c r="AV62" i="1" s="1"/>
  <c r="AW62" i="1" s="1"/>
  <c r="AX62" i="1" s="1"/>
  <c r="AY62" i="1" s="1"/>
  <c r="AZ62" i="1" s="1"/>
  <c r="BA62" i="1" s="1"/>
  <c r="BB62" i="1" s="1"/>
  <c r="BC62" i="1" s="1"/>
  <c r="BD62" i="1" s="1"/>
  <c r="BE62" i="1" s="1"/>
  <c r="BF62" i="1" s="1"/>
  <c r="BG62" i="1" s="1"/>
  <c r="BH62" i="1" s="1"/>
  <c r="BI62" i="1" s="1"/>
  <c r="BJ62" i="1" s="1"/>
  <c r="BK62" i="1" s="1"/>
  <c r="BL62" i="1" s="1"/>
  <c r="BM62" i="1" s="1"/>
  <c r="BN62" i="1" s="1"/>
  <c r="G16" i="1"/>
  <c r="G18" i="1" s="1"/>
  <c r="G51" i="1"/>
  <c r="K43" i="1"/>
  <c r="J45" i="1"/>
  <c r="I7" i="1"/>
  <c r="H8" i="1"/>
  <c r="I15" i="1"/>
  <c r="H16" i="1"/>
  <c r="H18" i="1" s="1"/>
  <c r="H19" i="1" l="1"/>
  <c r="H20" i="1" s="1"/>
  <c r="G19" i="1"/>
  <c r="G26" i="1" s="1"/>
  <c r="G27" i="1"/>
  <c r="H27" i="1"/>
  <c r="K45" i="1"/>
  <c r="L43" i="1"/>
  <c r="J7" i="1"/>
  <c r="I8" i="1"/>
  <c r="J15" i="1"/>
  <c r="I16" i="1"/>
  <c r="I18" i="1" s="1"/>
  <c r="G35" i="1" l="1"/>
  <c r="H48" i="1"/>
  <c r="H35" i="1"/>
  <c r="I48" i="1"/>
  <c r="I49" i="1" s="1"/>
  <c r="I51" i="1" s="1"/>
  <c r="G20" i="1"/>
  <c r="G34" i="1"/>
  <c r="G36" i="1" s="1"/>
  <c r="I19" i="1"/>
  <c r="I20" i="1" s="1"/>
  <c r="G28" i="1"/>
  <c r="H26" i="1"/>
  <c r="H28" i="1" s="1"/>
  <c r="H34" i="1"/>
  <c r="H36" i="1" s="1"/>
  <c r="I27" i="1"/>
  <c r="L45" i="1"/>
  <c r="M43" i="1"/>
  <c r="K7" i="1"/>
  <c r="J8" i="1"/>
  <c r="K15" i="1"/>
  <c r="J16" i="1"/>
  <c r="J18" i="1" s="1"/>
  <c r="H49" i="1" l="1"/>
  <c r="H51" i="1" s="1"/>
  <c r="I35" i="1"/>
  <c r="J48" i="1"/>
  <c r="J49" i="1" s="1"/>
  <c r="J51" i="1" s="1"/>
  <c r="G38" i="1"/>
  <c r="G39" i="1" s="1"/>
  <c r="J19" i="1"/>
  <c r="J20" i="1" s="1"/>
  <c r="H38" i="1"/>
  <c r="H39" i="1" s="1"/>
  <c r="I26" i="1"/>
  <c r="I28" i="1" s="1"/>
  <c r="I34" i="1"/>
  <c r="I36" i="1" s="1"/>
  <c r="J27" i="1"/>
  <c r="N43" i="1"/>
  <c r="M45" i="1"/>
  <c r="L7" i="1"/>
  <c r="K8" i="1"/>
  <c r="L15" i="1"/>
  <c r="K16" i="1"/>
  <c r="K18" i="1" s="1"/>
  <c r="G53" i="1" l="1"/>
  <c r="J35" i="1"/>
  <c r="K48" i="1"/>
  <c r="K49" i="1" s="1"/>
  <c r="K51" i="1" s="1"/>
  <c r="G64" i="1"/>
  <c r="G54" i="1"/>
  <c r="K19" i="1"/>
  <c r="K20" i="1" s="1"/>
  <c r="I38" i="1"/>
  <c r="H53" i="1"/>
  <c r="H54" i="1" s="1"/>
  <c r="G65" i="1"/>
  <c r="J26" i="1"/>
  <c r="J28" i="1" s="1"/>
  <c r="J34" i="1"/>
  <c r="J36" i="1" s="1"/>
  <c r="K27" i="1"/>
  <c r="O43" i="1"/>
  <c r="N45" i="1"/>
  <c r="M7" i="1"/>
  <c r="L8" i="1"/>
  <c r="M15" i="1"/>
  <c r="L16" i="1"/>
  <c r="L18" i="1" s="1"/>
  <c r="K35" i="1" l="1"/>
  <c r="L48" i="1"/>
  <c r="I53" i="1"/>
  <c r="I54" i="1" s="1"/>
  <c r="I39" i="1"/>
  <c r="L19" i="1"/>
  <c r="L20" i="1" s="1"/>
  <c r="J38" i="1"/>
  <c r="J39" i="1" s="1"/>
  <c r="H64" i="1"/>
  <c r="H65" i="1" s="1"/>
  <c r="K26" i="1"/>
  <c r="K28" i="1" s="1"/>
  <c r="K34" i="1"/>
  <c r="K36" i="1" s="1"/>
  <c r="L27" i="1"/>
  <c r="O45" i="1"/>
  <c r="P43" i="1"/>
  <c r="N7" i="1"/>
  <c r="M8" i="1"/>
  <c r="N15" i="1"/>
  <c r="M16" i="1"/>
  <c r="M18" i="1" s="1"/>
  <c r="L49" i="1" l="1"/>
  <c r="L51" i="1" s="1"/>
  <c r="L35" i="1"/>
  <c r="M48" i="1"/>
  <c r="M49" i="1" s="1"/>
  <c r="M51" i="1" s="1"/>
  <c r="I64" i="1"/>
  <c r="I65" i="1" s="1"/>
  <c r="M19" i="1"/>
  <c r="M20" i="1" s="1"/>
  <c r="K38" i="1"/>
  <c r="K39" i="1" s="1"/>
  <c r="J53" i="1"/>
  <c r="J54" i="1" s="1"/>
  <c r="L26" i="1"/>
  <c r="L28" i="1" s="1"/>
  <c r="L34" i="1"/>
  <c r="L36" i="1" s="1"/>
  <c r="M27" i="1"/>
  <c r="P45" i="1"/>
  <c r="Q43" i="1"/>
  <c r="O7" i="1"/>
  <c r="N8" i="1"/>
  <c r="O15" i="1"/>
  <c r="N16" i="1"/>
  <c r="N18" i="1" s="1"/>
  <c r="M35" i="1" l="1"/>
  <c r="N48" i="1"/>
  <c r="N19" i="1"/>
  <c r="N20" i="1" s="1"/>
  <c r="L38" i="1"/>
  <c r="L39" i="1" s="1"/>
  <c r="J64" i="1"/>
  <c r="J65" i="1" s="1"/>
  <c r="K53" i="1"/>
  <c r="K54" i="1" s="1"/>
  <c r="M26" i="1"/>
  <c r="M28" i="1" s="1"/>
  <c r="M34" i="1"/>
  <c r="M36" i="1" s="1"/>
  <c r="N27" i="1"/>
  <c r="R43" i="1"/>
  <c r="Q45" i="1"/>
  <c r="P7" i="1"/>
  <c r="O8" i="1"/>
  <c r="P15" i="1"/>
  <c r="O16" i="1"/>
  <c r="O18" i="1" s="1"/>
  <c r="N49" i="1" l="1"/>
  <c r="N51" i="1" s="1"/>
  <c r="N35" i="1"/>
  <c r="O48" i="1"/>
  <c r="O49" i="1" s="1"/>
  <c r="O51" i="1" s="1"/>
  <c r="O19" i="1"/>
  <c r="O20" i="1" s="1"/>
  <c r="M38" i="1"/>
  <c r="M39" i="1" s="1"/>
  <c r="K64" i="1"/>
  <c r="K65" i="1" s="1"/>
  <c r="L53" i="1"/>
  <c r="L54" i="1" s="1"/>
  <c r="N26" i="1"/>
  <c r="N28" i="1" s="1"/>
  <c r="N34" i="1"/>
  <c r="N36" i="1" s="1"/>
  <c r="O27" i="1"/>
  <c r="S43" i="1"/>
  <c r="R45" i="1"/>
  <c r="Q7" i="1"/>
  <c r="P8" i="1"/>
  <c r="Q15" i="1"/>
  <c r="P16" i="1"/>
  <c r="O35" i="1" l="1"/>
  <c r="P48" i="1"/>
  <c r="P18" i="1"/>
  <c r="P19" i="1" s="1"/>
  <c r="P27" i="1"/>
  <c r="N38" i="1"/>
  <c r="N39" i="1" s="1"/>
  <c r="L64" i="1"/>
  <c r="L65" i="1" s="1"/>
  <c r="M53" i="1"/>
  <c r="M54" i="1" s="1"/>
  <c r="O26" i="1"/>
  <c r="O28" i="1" s="1"/>
  <c r="O34" i="1"/>
  <c r="O36" i="1" s="1"/>
  <c r="S45" i="1"/>
  <c r="T43" i="1"/>
  <c r="R7" i="1"/>
  <c r="Q8" i="1"/>
  <c r="R15" i="1"/>
  <c r="Q16" i="1"/>
  <c r="P49" i="1" l="1"/>
  <c r="P51" i="1" s="1"/>
  <c r="E20" i="5"/>
  <c r="P35" i="1"/>
  <c r="Q48" i="1"/>
  <c r="Q49" i="1" s="1"/>
  <c r="Q51" i="1" s="1"/>
  <c r="Q18" i="1"/>
  <c r="Q27" i="1"/>
  <c r="R48" i="1" s="1"/>
  <c r="R49" i="1" s="1"/>
  <c r="R51" i="1" s="1"/>
  <c r="P20" i="1"/>
  <c r="P26" i="1"/>
  <c r="P28" i="1" s="1"/>
  <c r="Q19" i="1"/>
  <c r="O38" i="1"/>
  <c r="O39" i="1" s="1"/>
  <c r="M64" i="1"/>
  <c r="M65" i="1" s="1"/>
  <c r="N53" i="1"/>
  <c r="N54" i="1" s="1"/>
  <c r="P34" i="1"/>
  <c r="P36" i="1" s="1"/>
  <c r="T45" i="1"/>
  <c r="U43" i="1"/>
  <c r="S7" i="1"/>
  <c r="R8" i="1"/>
  <c r="S15" i="1"/>
  <c r="R16" i="1"/>
  <c r="R18" i="1" s="1"/>
  <c r="Q35" i="1" l="1"/>
  <c r="Q20" i="1"/>
  <c r="Q26" i="1"/>
  <c r="R19" i="1"/>
  <c r="R20" i="1" s="1"/>
  <c r="P38" i="1"/>
  <c r="P39" i="1" s="1"/>
  <c r="N64" i="1"/>
  <c r="N65" i="1" s="1"/>
  <c r="O53" i="1"/>
  <c r="O54" i="1" s="1"/>
  <c r="Q28" i="1"/>
  <c r="Q34" i="1"/>
  <c r="Q36" i="1" s="1"/>
  <c r="R27" i="1"/>
  <c r="V43" i="1"/>
  <c r="U45" i="1"/>
  <c r="T7" i="1"/>
  <c r="S8" i="1"/>
  <c r="T15" i="1"/>
  <c r="S16" i="1"/>
  <c r="S18" i="1" s="1"/>
  <c r="R35" i="1" l="1"/>
  <c r="S48" i="1"/>
  <c r="S19" i="1"/>
  <c r="Q38" i="1"/>
  <c r="Q39" i="1" s="1"/>
  <c r="O64" i="1"/>
  <c r="O65" i="1" s="1"/>
  <c r="P53" i="1"/>
  <c r="P54" i="1" s="1"/>
  <c r="R26" i="1"/>
  <c r="R28" i="1" s="1"/>
  <c r="R34" i="1"/>
  <c r="R36" i="1" s="1"/>
  <c r="S27" i="1"/>
  <c r="W43" i="1"/>
  <c r="V45" i="1"/>
  <c r="U7" i="1"/>
  <c r="T8" i="1"/>
  <c r="U15" i="1"/>
  <c r="T16" i="1"/>
  <c r="T18" i="1" s="1"/>
  <c r="S35" i="1" l="1"/>
  <c r="T48" i="1"/>
  <c r="T49" i="1" s="1"/>
  <c r="T51" i="1" s="1"/>
  <c r="S49" i="1"/>
  <c r="S51" i="1" s="1"/>
  <c r="S20" i="1"/>
  <c r="S34" i="1"/>
  <c r="S36" i="1" s="1"/>
  <c r="T19" i="1"/>
  <c r="T20" i="1" s="1"/>
  <c r="R38" i="1"/>
  <c r="R39" i="1" s="1"/>
  <c r="P64" i="1"/>
  <c r="P65" i="1" s="1"/>
  <c r="Q53" i="1"/>
  <c r="Q54" i="1" s="1"/>
  <c r="S26" i="1"/>
  <c r="S28" i="1" s="1"/>
  <c r="T27" i="1"/>
  <c r="W45" i="1"/>
  <c r="X43" i="1"/>
  <c r="V7" i="1"/>
  <c r="U8" i="1"/>
  <c r="V15" i="1"/>
  <c r="U16" i="1"/>
  <c r="U18" i="1" s="1"/>
  <c r="T35" i="1" l="1"/>
  <c r="U48" i="1"/>
  <c r="U19" i="1"/>
  <c r="U20" i="1" s="1"/>
  <c r="S38" i="1"/>
  <c r="S39" i="1" s="1"/>
  <c r="Q64" i="1"/>
  <c r="Q65" i="1" s="1"/>
  <c r="R53" i="1"/>
  <c r="R54" i="1" s="1"/>
  <c r="T26" i="1"/>
  <c r="T28" i="1" s="1"/>
  <c r="T34" i="1"/>
  <c r="T36" i="1" s="1"/>
  <c r="U27" i="1"/>
  <c r="X45" i="1"/>
  <c r="Y43" i="1"/>
  <c r="W7" i="1"/>
  <c r="V8" i="1"/>
  <c r="W15" i="1"/>
  <c r="V16" i="1"/>
  <c r="V18" i="1" s="1"/>
  <c r="U49" i="1" l="1"/>
  <c r="U51" i="1" s="1"/>
  <c r="U35" i="1"/>
  <c r="V48" i="1"/>
  <c r="V49" i="1" s="1"/>
  <c r="V51" i="1" s="1"/>
  <c r="V19" i="1"/>
  <c r="V20" i="1" s="1"/>
  <c r="T38" i="1"/>
  <c r="T39" i="1" s="1"/>
  <c r="R64" i="1"/>
  <c r="R65" i="1" s="1"/>
  <c r="S53" i="1"/>
  <c r="S54" i="1" s="1"/>
  <c r="U26" i="1"/>
  <c r="U28" i="1" s="1"/>
  <c r="U34" i="1"/>
  <c r="U36" i="1" s="1"/>
  <c r="V27" i="1"/>
  <c r="Z43" i="1"/>
  <c r="Y45" i="1"/>
  <c r="X7" i="1"/>
  <c r="W8" i="1"/>
  <c r="X15" i="1"/>
  <c r="W16" i="1"/>
  <c r="W18" i="1" s="1"/>
  <c r="V35" i="1" l="1"/>
  <c r="W48" i="1"/>
  <c r="W19" i="1"/>
  <c r="W20" i="1" s="1"/>
  <c r="U38" i="1"/>
  <c r="U39" i="1" s="1"/>
  <c r="S64" i="1"/>
  <c r="S65" i="1" s="1"/>
  <c r="T53" i="1"/>
  <c r="T54" i="1" s="1"/>
  <c r="V26" i="1"/>
  <c r="V28" i="1" s="1"/>
  <c r="V34" i="1"/>
  <c r="V36" i="1" s="1"/>
  <c r="W27" i="1"/>
  <c r="AA43" i="1"/>
  <c r="Z45" i="1"/>
  <c r="Y7" i="1"/>
  <c r="X8" i="1"/>
  <c r="Y15" i="1"/>
  <c r="X16" i="1"/>
  <c r="X18" i="1" s="1"/>
  <c r="W49" i="1" l="1"/>
  <c r="W51" i="1" s="1"/>
  <c r="W35" i="1"/>
  <c r="X48" i="1"/>
  <c r="X49" i="1" s="1"/>
  <c r="X51" i="1" s="1"/>
  <c r="X19" i="1"/>
  <c r="X20" i="1" s="1"/>
  <c r="T64" i="1"/>
  <c r="T65" i="1" s="1"/>
  <c r="U53" i="1"/>
  <c r="U54" i="1" s="1"/>
  <c r="V38" i="1"/>
  <c r="V39" i="1" s="1"/>
  <c r="W26" i="1"/>
  <c r="W28" i="1" s="1"/>
  <c r="W34" i="1"/>
  <c r="W36" i="1" s="1"/>
  <c r="X27" i="1"/>
  <c r="AA45" i="1"/>
  <c r="AB43" i="1"/>
  <c r="Z7" i="1"/>
  <c r="Y8" i="1"/>
  <c r="Z15" i="1"/>
  <c r="Y16" i="1"/>
  <c r="Y18" i="1" s="1"/>
  <c r="X35" i="1" l="1"/>
  <c r="Y48" i="1"/>
  <c r="Y19" i="1"/>
  <c r="Y20" i="1" s="1"/>
  <c r="U64" i="1"/>
  <c r="U65" i="1" s="1"/>
  <c r="V53" i="1"/>
  <c r="V54" i="1" s="1"/>
  <c r="W38" i="1"/>
  <c r="W39" i="1" s="1"/>
  <c r="X26" i="1"/>
  <c r="X28" i="1" s="1"/>
  <c r="X34" i="1"/>
  <c r="X36" i="1" s="1"/>
  <c r="Y27" i="1"/>
  <c r="AB45" i="1"/>
  <c r="AC43" i="1"/>
  <c r="AA7" i="1"/>
  <c r="Z8" i="1"/>
  <c r="AA15" i="1"/>
  <c r="Z16" i="1"/>
  <c r="Z18" i="1" s="1"/>
  <c r="Y49" i="1" l="1"/>
  <c r="Y51" i="1" s="1"/>
  <c r="Y35" i="1"/>
  <c r="Z48" i="1"/>
  <c r="Z49" i="1" s="1"/>
  <c r="Z51" i="1" s="1"/>
  <c r="Z19" i="1"/>
  <c r="Z20" i="1" s="1"/>
  <c r="V64" i="1"/>
  <c r="V65" i="1" s="1"/>
  <c r="W53" i="1"/>
  <c r="W54" i="1" s="1"/>
  <c r="X38" i="1"/>
  <c r="X39" i="1" s="1"/>
  <c r="Y26" i="1"/>
  <c r="Y28" i="1" s="1"/>
  <c r="Y34" i="1"/>
  <c r="Y36" i="1" s="1"/>
  <c r="Z27" i="1"/>
  <c r="AD43" i="1"/>
  <c r="AC45" i="1"/>
  <c r="AB7" i="1"/>
  <c r="AA8" i="1"/>
  <c r="AB15" i="1"/>
  <c r="AA16" i="1"/>
  <c r="AA18" i="1" s="1"/>
  <c r="Z35" i="1" l="1"/>
  <c r="AA48" i="1"/>
  <c r="AA19" i="1"/>
  <c r="AA20" i="1" s="1"/>
  <c r="W64" i="1"/>
  <c r="W65" i="1" s="1"/>
  <c r="X53" i="1"/>
  <c r="X54" i="1" s="1"/>
  <c r="Y38" i="1"/>
  <c r="Y39" i="1" s="1"/>
  <c r="Z26" i="1"/>
  <c r="Z28" i="1" s="1"/>
  <c r="Z34" i="1"/>
  <c r="Z36" i="1" s="1"/>
  <c r="AA27" i="1"/>
  <c r="AD45" i="1"/>
  <c r="AE43" i="1"/>
  <c r="AC7" i="1"/>
  <c r="AB8" i="1"/>
  <c r="AC15" i="1"/>
  <c r="AB16" i="1"/>
  <c r="AB18" i="1" s="1"/>
  <c r="AA49" i="1" l="1"/>
  <c r="AA51" i="1" s="1"/>
  <c r="AA35" i="1"/>
  <c r="AB48" i="1"/>
  <c r="AB49" i="1" s="1"/>
  <c r="AB51" i="1" s="1"/>
  <c r="AB19" i="1"/>
  <c r="AB20" i="1" s="1"/>
  <c r="X64" i="1"/>
  <c r="X65" i="1" s="1"/>
  <c r="Y53" i="1"/>
  <c r="Y54" i="1" s="1"/>
  <c r="Z38" i="1"/>
  <c r="Z39" i="1" s="1"/>
  <c r="AA26" i="1"/>
  <c r="AA28" i="1" s="1"/>
  <c r="AA34" i="1"/>
  <c r="AA36" i="1" s="1"/>
  <c r="AB27" i="1"/>
  <c r="AE45" i="1"/>
  <c r="AF43" i="1"/>
  <c r="AD7" i="1"/>
  <c r="AC8" i="1"/>
  <c r="AD15" i="1"/>
  <c r="AC16" i="1"/>
  <c r="AC18" i="1" s="1"/>
  <c r="AB35" i="1" l="1"/>
  <c r="AC48" i="1"/>
  <c r="AC49" i="1" s="1"/>
  <c r="AC51" i="1" s="1"/>
  <c r="AC19" i="1"/>
  <c r="AC20" i="1" s="1"/>
  <c r="Y64" i="1"/>
  <c r="Y65" i="1" s="1"/>
  <c r="Z53" i="1"/>
  <c r="Z54" i="1" s="1"/>
  <c r="AA38" i="1"/>
  <c r="AA39" i="1" s="1"/>
  <c r="AB26" i="1"/>
  <c r="AB28" i="1" s="1"/>
  <c r="AB34" i="1"/>
  <c r="AB36" i="1" s="1"/>
  <c r="AC27" i="1"/>
  <c r="AF45" i="1"/>
  <c r="AG43" i="1"/>
  <c r="AE7" i="1"/>
  <c r="AD8" i="1"/>
  <c r="AE15" i="1"/>
  <c r="AD16" i="1"/>
  <c r="AD18" i="1" s="1"/>
  <c r="AC35" i="1" l="1"/>
  <c r="AD48" i="1"/>
  <c r="AD49" i="1" s="1"/>
  <c r="AD51" i="1" s="1"/>
  <c r="AD19" i="1"/>
  <c r="AD20" i="1" s="1"/>
  <c r="Z64" i="1"/>
  <c r="Z65" i="1" s="1"/>
  <c r="AA53" i="1"/>
  <c r="AA54" i="1" s="1"/>
  <c r="AB38" i="1"/>
  <c r="AB39" i="1" s="1"/>
  <c r="AC26" i="1"/>
  <c r="AC28" i="1" s="1"/>
  <c r="AC34" i="1"/>
  <c r="AC36" i="1" s="1"/>
  <c r="AD27" i="1"/>
  <c r="AH43" i="1"/>
  <c r="AG45" i="1"/>
  <c r="AF7" i="1"/>
  <c r="AE8" i="1"/>
  <c r="AF15" i="1"/>
  <c r="AE16" i="1"/>
  <c r="AE18" i="1" s="1"/>
  <c r="AD35" i="1" l="1"/>
  <c r="AE48" i="1"/>
  <c r="AE19" i="1"/>
  <c r="AE20" i="1" s="1"/>
  <c r="AA64" i="1"/>
  <c r="AA65" i="1" s="1"/>
  <c r="AB53" i="1"/>
  <c r="AB54" i="1" s="1"/>
  <c r="AC38" i="1"/>
  <c r="AC39" i="1" s="1"/>
  <c r="AD26" i="1"/>
  <c r="AD28" i="1" s="1"/>
  <c r="AD34" i="1"/>
  <c r="AD36" i="1" s="1"/>
  <c r="AE27" i="1"/>
  <c r="AI43" i="1"/>
  <c r="AH45" i="1"/>
  <c r="AG7" i="1"/>
  <c r="AF8" i="1"/>
  <c r="AG15" i="1"/>
  <c r="AG16" i="1" s="1"/>
  <c r="AF16" i="1"/>
  <c r="AF18" i="1" s="1"/>
  <c r="AE35" i="1" l="1"/>
  <c r="AF48" i="1"/>
  <c r="AF49" i="1" s="1"/>
  <c r="AF51" i="1" s="1"/>
  <c r="AE49" i="1"/>
  <c r="AE51" i="1" s="1"/>
  <c r="AF19" i="1"/>
  <c r="AF20" i="1" s="1"/>
  <c r="AC53" i="1"/>
  <c r="AC54" i="1" s="1"/>
  <c r="AD38" i="1"/>
  <c r="AD39" i="1" s="1"/>
  <c r="AB64" i="1"/>
  <c r="AB65" i="1" s="1"/>
  <c r="AE26" i="1"/>
  <c r="AE34" i="1"/>
  <c r="AE36" i="1" s="1"/>
  <c r="AF27" i="1"/>
  <c r="AI45" i="1"/>
  <c r="AJ43" i="1"/>
  <c r="AH7" i="1"/>
  <c r="AG8" i="1"/>
  <c r="AH15" i="1"/>
  <c r="AG18" i="1"/>
  <c r="AF35" i="1" l="1"/>
  <c r="AG48" i="1"/>
  <c r="AE28" i="1"/>
  <c r="AE38" i="1" s="1"/>
  <c r="AE39" i="1" s="1"/>
  <c r="AG19" i="1"/>
  <c r="AG20" i="1" s="1"/>
  <c r="AD53" i="1"/>
  <c r="AD54" i="1" s="1"/>
  <c r="AC64" i="1"/>
  <c r="AC65" i="1" s="1"/>
  <c r="AF26" i="1"/>
  <c r="AF28" i="1" s="1"/>
  <c r="AF34" i="1"/>
  <c r="AF36" i="1" s="1"/>
  <c r="AG27" i="1"/>
  <c r="AJ45" i="1"/>
  <c r="AK43" i="1"/>
  <c r="AI7" i="1"/>
  <c r="AH8" i="1"/>
  <c r="AI15" i="1"/>
  <c r="AH16" i="1"/>
  <c r="AH18" i="1" s="1"/>
  <c r="AG35" i="1" l="1"/>
  <c r="AH48" i="1"/>
  <c r="AH49" i="1" s="1"/>
  <c r="AH51" i="1" s="1"/>
  <c r="AG49" i="1"/>
  <c r="AG51" i="1" s="1"/>
  <c r="AH19" i="1"/>
  <c r="AH20" i="1" s="1"/>
  <c r="AD64" i="1"/>
  <c r="AD65" i="1" s="1"/>
  <c r="AF38" i="1"/>
  <c r="AF39" i="1" s="1"/>
  <c r="AE53" i="1"/>
  <c r="AE54" i="1" s="1"/>
  <c r="AG26" i="1"/>
  <c r="AG34" i="1"/>
  <c r="AG36" i="1" s="1"/>
  <c r="AH27" i="1"/>
  <c r="AL43" i="1"/>
  <c r="AK45" i="1"/>
  <c r="AJ7" i="1"/>
  <c r="AI8" i="1"/>
  <c r="AJ15" i="1"/>
  <c r="AI16" i="1"/>
  <c r="AI18" i="1" s="1"/>
  <c r="AH35" i="1" l="1"/>
  <c r="AI48" i="1"/>
  <c r="AG28" i="1"/>
  <c r="AG38" i="1" s="1"/>
  <c r="AG39" i="1" s="1"/>
  <c r="AI19" i="1"/>
  <c r="AI20" i="1" s="1"/>
  <c r="AE64" i="1"/>
  <c r="AE65" i="1" s="1"/>
  <c r="AF53" i="1"/>
  <c r="AF54" i="1" s="1"/>
  <c r="AH26" i="1"/>
  <c r="AH28" i="1" s="1"/>
  <c r="AH34" i="1"/>
  <c r="AH36" i="1" s="1"/>
  <c r="AI27" i="1"/>
  <c r="AM43" i="1"/>
  <c r="AL45" i="1"/>
  <c r="AK7" i="1"/>
  <c r="AJ8" i="1"/>
  <c r="AK15" i="1"/>
  <c r="AJ16" i="1"/>
  <c r="AJ18" i="1" s="1"/>
  <c r="AI49" i="1" l="1"/>
  <c r="AI51" i="1" s="1"/>
  <c r="AI35" i="1"/>
  <c r="AJ48" i="1"/>
  <c r="AJ49" i="1" s="1"/>
  <c r="AJ51" i="1" s="1"/>
  <c r="AJ19" i="1"/>
  <c r="AJ20" i="1" s="1"/>
  <c r="AH38" i="1"/>
  <c r="AH39" i="1" s="1"/>
  <c r="AF64" i="1"/>
  <c r="AF65" i="1" s="1"/>
  <c r="AG53" i="1"/>
  <c r="AG54" i="1" s="1"/>
  <c r="AI26" i="1"/>
  <c r="AI34" i="1"/>
  <c r="AI36" i="1" s="1"/>
  <c r="AJ27" i="1"/>
  <c r="AM45" i="1"/>
  <c r="AN43" i="1"/>
  <c r="AL7" i="1"/>
  <c r="AK8" i="1"/>
  <c r="AL15" i="1"/>
  <c r="AK16" i="1"/>
  <c r="AK18" i="1" s="1"/>
  <c r="AJ35" i="1" l="1"/>
  <c r="AK48" i="1"/>
  <c r="AI28" i="1"/>
  <c r="AI38" i="1" s="1"/>
  <c r="AI39" i="1" s="1"/>
  <c r="AK19" i="1"/>
  <c r="AK20" i="1" s="1"/>
  <c r="AG64" i="1"/>
  <c r="AG65" i="1" s="1"/>
  <c r="AH53" i="1"/>
  <c r="AH54" i="1" s="1"/>
  <c r="AJ26" i="1"/>
  <c r="AJ28" i="1" s="1"/>
  <c r="AJ34" i="1"/>
  <c r="AJ36" i="1" s="1"/>
  <c r="AK27" i="1"/>
  <c r="AN45" i="1"/>
  <c r="AO43" i="1"/>
  <c r="AM7" i="1"/>
  <c r="AL8" i="1"/>
  <c r="AM15" i="1"/>
  <c r="AL16" i="1"/>
  <c r="AL18" i="1" s="1"/>
  <c r="AK49" i="1" l="1"/>
  <c r="AK51" i="1" s="1"/>
  <c r="AK35" i="1"/>
  <c r="AL48" i="1"/>
  <c r="AL49" i="1" s="1"/>
  <c r="AL51" i="1" s="1"/>
  <c r="AL19" i="1"/>
  <c r="AL20" i="1" s="1"/>
  <c r="AJ38" i="1"/>
  <c r="AJ39" i="1" s="1"/>
  <c r="AH64" i="1"/>
  <c r="AH65" i="1" s="1"/>
  <c r="AI53" i="1"/>
  <c r="AI54" i="1" s="1"/>
  <c r="AK26" i="1"/>
  <c r="AK34" i="1"/>
  <c r="AK36" i="1" s="1"/>
  <c r="AL27" i="1"/>
  <c r="AP43" i="1"/>
  <c r="AO45" i="1"/>
  <c r="AN7" i="1"/>
  <c r="AM8" i="1"/>
  <c r="AN15" i="1"/>
  <c r="AM16" i="1"/>
  <c r="AM18" i="1" s="1"/>
  <c r="AL35" i="1" l="1"/>
  <c r="AM48" i="1"/>
  <c r="AK28" i="1"/>
  <c r="AK38" i="1" s="1"/>
  <c r="AK39" i="1" s="1"/>
  <c r="AM19" i="1"/>
  <c r="AM20" i="1" s="1"/>
  <c r="AI64" i="1"/>
  <c r="AI65" i="1" s="1"/>
  <c r="AJ53" i="1"/>
  <c r="AJ54" i="1" s="1"/>
  <c r="AL26" i="1"/>
  <c r="AL28" i="1" s="1"/>
  <c r="AL34" i="1"/>
  <c r="AL36" i="1" s="1"/>
  <c r="AM27" i="1"/>
  <c r="AQ43" i="1"/>
  <c r="AP45" i="1"/>
  <c r="AO7" i="1"/>
  <c r="AN8" i="1"/>
  <c r="AO15" i="1"/>
  <c r="AN16" i="1"/>
  <c r="AN18" i="1" s="1"/>
  <c r="AM35" i="1" l="1"/>
  <c r="AN48" i="1"/>
  <c r="AN49" i="1" s="1"/>
  <c r="AN51" i="1" s="1"/>
  <c r="AM49" i="1"/>
  <c r="AM51" i="1" s="1"/>
  <c r="AN19" i="1"/>
  <c r="AN20" i="1" s="1"/>
  <c r="AL38" i="1"/>
  <c r="AL39" i="1" s="1"/>
  <c r="AJ64" i="1"/>
  <c r="AJ65" i="1" s="1"/>
  <c r="AK53" i="1"/>
  <c r="AK54" i="1" s="1"/>
  <c r="AM26" i="1"/>
  <c r="AM34" i="1"/>
  <c r="AM36" i="1" s="1"/>
  <c r="AN27" i="1"/>
  <c r="AQ45" i="1"/>
  <c r="AR43" i="1"/>
  <c r="AP7" i="1"/>
  <c r="AO8" i="1"/>
  <c r="AP15" i="1"/>
  <c r="AO16" i="1"/>
  <c r="AO18" i="1" s="1"/>
  <c r="AN35" i="1" l="1"/>
  <c r="AO48" i="1"/>
  <c r="AO49" i="1" s="1"/>
  <c r="AO51" i="1" s="1"/>
  <c r="AM28" i="1"/>
  <c r="AM38" i="1" s="1"/>
  <c r="AM39" i="1" s="1"/>
  <c r="AO19" i="1"/>
  <c r="AO20" i="1" s="1"/>
  <c r="AK64" i="1"/>
  <c r="AK65" i="1" s="1"/>
  <c r="AL53" i="1"/>
  <c r="AL54" i="1" s="1"/>
  <c r="AN26" i="1"/>
  <c r="AN28" i="1" s="1"/>
  <c r="AN34" i="1"/>
  <c r="AN36" i="1" s="1"/>
  <c r="AO27" i="1"/>
  <c r="AR45" i="1"/>
  <c r="AS43" i="1"/>
  <c r="AQ7" i="1"/>
  <c r="AP8" i="1"/>
  <c r="AQ15" i="1"/>
  <c r="AP16" i="1"/>
  <c r="AP18" i="1" s="1"/>
  <c r="AO35" i="1" l="1"/>
  <c r="AP48" i="1"/>
  <c r="AP49" i="1" s="1"/>
  <c r="AP51" i="1" s="1"/>
  <c r="AP19" i="1"/>
  <c r="AP20" i="1" s="1"/>
  <c r="AM53" i="1"/>
  <c r="AM54" i="1" s="1"/>
  <c r="AN38" i="1"/>
  <c r="AN39" i="1" s="1"/>
  <c r="AL64" i="1"/>
  <c r="AL65" i="1" s="1"/>
  <c r="AO26" i="1"/>
  <c r="AO28" i="1" s="1"/>
  <c r="AO34" i="1"/>
  <c r="AO36" i="1" s="1"/>
  <c r="AP27" i="1"/>
  <c r="AT43" i="1"/>
  <c r="AS45" i="1"/>
  <c r="AR7" i="1"/>
  <c r="AQ8" i="1"/>
  <c r="AR15" i="1"/>
  <c r="AQ16" i="1"/>
  <c r="AQ18" i="1" s="1"/>
  <c r="AP35" i="1" l="1"/>
  <c r="AQ48" i="1"/>
  <c r="AQ19" i="1"/>
  <c r="AQ20" i="1" s="1"/>
  <c r="AN53" i="1"/>
  <c r="AN54" i="1" s="1"/>
  <c r="AO38" i="1"/>
  <c r="AO39" i="1" s="1"/>
  <c r="AM64" i="1"/>
  <c r="AM65" i="1" s="1"/>
  <c r="AP26" i="1"/>
  <c r="AP28" i="1" s="1"/>
  <c r="AP34" i="1"/>
  <c r="AP36" i="1" s="1"/>
  <c r="AQ27" i="1"/>
  <c r="AU43" i="1"/>
  <c r="AT45" i="1"/>
  <c r="AS7" i="1"/>
  <c r="AR8" i="1"/>
  <c r="AS15" i="1"/>
  <c r="AR16" i="1"/>
  <c r="AR18" i="1" s="1"/>
  <c r="AQ49" i="1" l="1"/>
  <c r="AQ51" i="1" s="1"/>
  <c r="AQ35" i="1"/>
  <c r="AR48" i="1"/>
  <c r="AR49" i="1" s="1"/>
  <c r="AR51" i="1" s="1"/>
  <c r="AR19" i="1"/>
  <c r="AR20" i="1" s="1"/>
  <c r="AN64" i="1"/>
  <c r="AN65" i="1" s="1"/>
  <c r="AP38" i="1"/>
  <c r="AP39" i="1" s="1"/>
  <c r="AO53" i="1"/>
  <c r="AO54" i="1" s="1"/>
  <c r="AQ26" i="1"/>
  <c r="AQ28" i="1" s="1"/>
  <c r="AQ34" i="1"/>
  <c r="AQ36" i="1" s="1"/>
  <c r="AR27" i="1"/>
  <c r="AU45" i="1"/>
  <c r="AV43" i="1"/>
  <c r="AT7" i="1"/>
  <c r="AS8" i="1"/>
  <c r="AT15" i="1"/>
  <c r="AS16" i="1"/>
  <c r="AS18" i="1" s="1"/>
  <c r="AR35" i="1" l="1"/>
  <c r="AS48" i="1"/>
  <c r="AS19" i="1"/>
  <c r="AS20" i="1" s="1"/>
  <c r="AQ38" i="1"/>
  <c r="AQ39" i="1" s="1"/>
  <c r="AO64" i="1"/>
  <c r="AO65" i="1" s="1"/>
  <c r="AP53" i="1"/>
  <c r="AP54" i="1" s="1"/>
  <c r="AR26" i="1"/>
  <c r="AR28" i="1" s="1"/>
  <c r="AR34" i="1"/>
  <c r="AR36" i="1" s="1"/>
  <c r="AS27" i="1"/>
  <c r="AV45" i="1"/>
  <c r="AW43" i="1"/>
  <c r="AU7" i="1"/>
  <c r="AT8" i="1"/>
  <c r="AU15" i="1"/>
  <c r="AT16" i="1"/>
  <c r="AT18" i="1" s="1"/>
  <c r="AS49" i="1" l="1"/>
  <c r="AS51" i="1" s="1"/>
  <c r="AS35" i="1"/>
  <c r="AT48" i="1"/>
  <c r="AT49" i="1" s="1"/>
  <c r="AT51" i="1" s="1"/>
  <c r="AT19" i="1"/>
  <c r="AT20" i="1" s="1"/>
  <c r="AR38" i="1"/>
  <c r="AR39" i="1" s="1"/>
  <c r="AP64" i="1"/>
  <c r="AP65" i="1" s="1"/>
  <c r="AQ53" i="1"/>
  <c r="AQ54" i="1" s="1"/>
  <c r="AS26" i="1"/>
  <c r="AS28" i="1" s="1"/>
  <c r="AS34" i="1"/>
  <c r="AS36" i="1" s="1"/>
  <c r="AT27" i="1"/>
  <c r="AX43" i="1"/>
  <c r="AW45" i="1"/>
  <c r="AV7" i="1"/>
  <c r="AU8" i="1"/>
  <c r="AV15" i="1"/>
  <c r="AU16" i="1"/>
  <c r="AU18" i="1" s="1"/>
  <c r="AT35" i="1" l="1"/>
  <c r="AU48" i="1"/>
  <c r="AU19" i="1"/>
  <c r="AU20" i="1" s="1"/>
  <c r="AS38" i="1"/>
  <c r="AS39" i="1" s="1"/>
  <c r="AQ64" i="1"/>
  <c r="AQ65" i="1" s="1"/>
  <c r="AR53" i="1"/>
  <c r="AR54" i="1" s="1"/>
  <c r="AT26" i="1"/>
  <c r="AT28" i="1" s="1"/>
  <c r="AT34" i="1"/>
  <c r="AT36" i="1" s="1"/>
  <c r="AU27" i="1"/>
  <c r="AY43" i="1"/>
  <c r="AX45" i="1"/>
  <c r="AW7" i="1"/>
  <c r="AV8" i="1"/>
  <c r="AW15" i="1"/>
  <c r="AV16" i="1"/>
  <c r="AV18" i="1" s="1"/>
  <c r="AU35" i="1" l="1"/>
  <c r="AV48" i="1"/>
  <c r="AV49" i="1" s="1"/>
  <c r="AV51" i="1" s="1"/>
  <c r="AU49" i="1"/>
  <c r="AU51" i="1" s="1"/>
  <c r="AV19" i="1"/>
  <c r="AV20" i="1" s="1"/>
  <c r="AT38" i="1"/>
  <c r="AT39" i="1" s="1"/>
  <c r="AR64" i="1"/>
  <c r="AR65" i="1" s="1"/>
  <c r="AS53" i="1"/>
  <c r="AS54" i="1" s="1"/>
  <c r="AU26" i="1"/>
  <c r="AU28" i="1" s="1"/>
  <c r="AU34" i="1"/>
  <c r="AU36" i="1" s="1"/>
  <c r="AV27" i="1"/>
  <c r="AY45" i="1"/>
  <c r="AZ43" i="1"/>
  <c r="AX7" i="1"/>
  <c r="AW8" i="1"/>
  <c r="AX15" i="1"/>
  <c r="AW16" i="1"/>
  <c r="AW18" i="1" s="1"/>
  <c r="AV35" i="1" l="1"/>
  <c r="AW48" i="1"/>
  <c r="AW19" i="1"/>
  <c r="AW20" i="1" s="1"/>
  <c r="AU38" i="1"/>
  <c r="AU39" i="1" s="1"/>
  <c r="AS64" i="1"/>
  <c r="AS65" i="1" s="1"/>
  <c r="AT53" i="1"/>
  <c r="AT54" i="1" s="1"/>
  <c r="AV26" i="1"/>
  <c r="AV28" i="1" s="1"/>
  <c r="AV34" i="1"/>
  <c r="AV36" i="1" s="1"/>
  <c r="AW27" i="1"/>
  <c r="AZ45" i="1"/>
  <c r="BA43" i="1"/>
  <c r="AY7" i="1"/>
  <c r="AX8" i="1"/>
  <c r="AY15" i="1"/>
  <c r="AX16" i="1"/>
  <c r="AX18" i="1" s="1"/>
  <c r="AW35" i="1" l="1"/>
  <c r="AX48" i="1"/>
  <c r="AX49" i="1" s="1"/>
  <c r="AX51" i="1" s="1"/>
  <c r="AW49" i="1"/>
  <c r="AW51" i="1" s="1"/>
  <c r="AX19" i="1"/>
  <c r="AX20" i="1" s="1"/>
  <c r="AV38" i="1"/>
  <c r="AV39" i="1" s="1"/>
  <c r="AT64" i="1"/>
  <c r="AT65" i="1" s="1"/>
  <c r="AU53" i="1"/>
  <c r="AU54" i="1" s="1"/>
  <c r="AW26" i="1"/>
  <c r="AW28" i="1" s="1"/>
  <c r="AW34" i="1"/>
  <c r="AW36" i="1" s="1"/>
  <c r="AX27" i="1"/>
  <c r="BB43" i="1"/>
  <c r="BA45" i="1"/>
  <c r="AZ7" i="1"/>
  <c r="AY8" i="1"/>
  <c r="AZ15" i="1"/>
  <c r="AY16" i="1"/>
  <c r="AY18" i="1" s="1"/>
  <c r="AX35" i="1" l="1"/>
  <c r="AY48" i="1"/>
  <c r="AY19" i="1"/>
  <c r="AY20" i="1" s="1"/>
  <c r="AW38" i="1"/>
  <c r="AW39" i="1" s="1"/>
  <c r="AU64" i="1"/>
  <c r="AU65" i="1" s="1"/>
  <c r="AV53" i="1"/>
  <c r="AV54" i="1" s="1"/>
  <c r="AX26" i="1"/>
  <c r="AX28" i="1" s="1"/>
  <c r="AX34" i="1"/>
  <c r="AX36" i="1" s="1"/>
  <c r="AY27" i="1"/>
  <c r="BC43" i="1"/>
  <c r="BB45" i="1"/>
  <c r="BA7" i="1"/>
  <c r="AZ8" i="1"/>
  <c r="BA15" i="1"/>
  <c r="AZ16" i="1"/>
  <c r="AZ18" i="1" s="1"/>
  <c r="AY49" i="1" l="1"/>
  <c r="AY51" i="1" s="1"/>
  <c r="AY35" i="1"/>
  <c r="AZ48" i="1"/>
  <c r="AZ49" i="1" s="1"/>
  <c r="AZ51" i="1" s="1"/>
  <c r="AZ19" i="1"/>
  <c r="AZ20" i="1" s="1"/>
  <c r="AX38" i="1"/>
  <c r="AX39" i="1" s="1"/>
  <c r="AV64" i="1"/>
  <c r="AV65" i="1" s="1"/>
  <c r="AW53" i="1"/>
  <c r="AW54" i="1" s="1"/>
  <c r="AY26" i="1"/>
  <c r="AY28" i="1" s="1"/>
  <c r="AY34" i="1"/>
  <c r="AY36" i="1" s="1"/>
  <c r="AZ27" i="1"/>
  <c r="BC45" i="1"/>
  <c r="BD43" i="1"/>
  <c r="BB7" i="1"/>
  <c r="BA8" i="1"/>
  <c r="BB15" i="1"/>
  <c r="BA16" i="1"/>
  <c r="BA18" i="1" s="1"/>
  <c r="AZ35" i="1" l="1"/>
  <c r="BA48" i="1"/>
  <c r="BA49" i="1" s="1"/>
  <c r="BA51" i="1" s="1"/>
  <c r="BA19" i="1"/>
  <c r="BA20" i="1" s="1"/>
  <c r="AY38" i="1"/>
  <c r="AY39" i="1" s="1"/>
  <c r="AW64" i="1"/>
  <c r="AW65" i="1" s="1"/>
  <c r="AX53" i="1"/>
  <c r="AX54" i="1" s="1"/>
  <c r="AZ26" i="1"/>
  <c r="AZ28" i="1" s="1"/>
  <c r="AZ34" i="1"/>
  <c r="AZ36" i="1" s="1"/>
  <c r="BA27" i="1"/>
  <c r="BD45" i="1"/>
  <c r="BE43" i="1"/>
  <c r="BC7" i="1"/>
  <c r="BB8" i="1"/>
  <c r="BC15" i="1"/>
  <c r="BB16" i="1"/>
  <c r="BB18" i="1" s="1"/>
  <c r="BA35" i="1" l="1"/>
  <c r="BB48" i="1"/>
  <c r="BB49" i="1" s="1"/>
  <c r="BB51" i="1" s="1"/>
  <c r="BB19" i="1"/>
  <c r="BB20" i="1" s="1"/>
  <c r="AX64" i="1"/>
  <c r="AX65" i="1" s="1"/>
  <c r="AZ38" i="1"/>
  <c r="AZ39" i="1" s="1"/>
  <c r="AY53" i="1"/>
  <c r="AY54" i="1" s="1"/>
  <c r="BA26" i="1"/>
  <c r="BA28" i="1" s="1"/>
  <c r="BA34" i="1"/>
  <c r="BA36" i="1" s="1"/>
  <c r="BB27" i="1"/>
  <c r="BF43" i="1"/>
  <c r="BE45" i="1"/>
  <c r="BD7" i="1"/>
  <c r="BC8" i="1"/>
  <c r="BD15" i="1"/>
  <c r="BC16" i="1"/>
  <c r="BC18" i="1" s="1"/>
  <c r="BB35" i="1" l="1"/>
  <c r="BC48" i="1"/>
  <c r="BC19" i="1"/>
  <c r="BC20" i="1" s="1"/>
  <c r="BA38" i="1"/>
  <c r="BA39" i="1" s="1"/>
  <c r="AZ53" i="1"/>
  <c r="AZ54" i="1" s="1"/>
  <c r="AY64" i="1"/>
  <c r="AY65" i="1" s="1"/>
  <c r="BB26" i="1"/>
  <c r="BB28" i="1" s="1"/>
  <c r="BB34" i="1"/>
  <c r="BB36" i="1" s="1"/>
  <c r="BC27" i="1"/>
  <c r="BG43" i="1"/>
  <c r="BF45" i="1"/>
  <c r="BE7" i="1"/>
  <c r="BD8" i="1"/>
  <c r="BE15" i="1"/>
  <c r="BD16" i="1"/>
  <c r="BD18" i="1" s="1"/>
  <c r="BC35" i="1" l="1"/>
  <c r="BD48" i="1"/>
  <c r="BD49" i="1" s="1"/>
  <c r="BD51" i="1" s="1"/>
  <c r="BC49" i="1"/>
  <c r="BC51" i="1" s="1"/>
  <c r="BD19" i="1"/>
  <c r="BD20" i="1" s="1"/>
  <c r="AZ64" i="1"/>
  <c r="AZ65" i="1" s="1"/>
  <c r="BB38" i="1"/>
  <c r="BB39" i="1" s="1"/>
  <c r="BA53" i="1"/>
  <c r="BA54" i="1" s="1"/>
  <c r="BC26" i="1"/>
  <c r="BC28" i="1" s="1"/>
  <c r="BC34" i="1"/>
  <c r="BC36" i="1" s="1"/>
  <c r="BD27" i="1"/>
  <c r="BG45" i="1"/>
  <c r="BH43" i="1"/>
  <c r="BF7" i="1"/>
  <c r="BE8" i="1"/>
  <c r="BF15" i="1"/>
  <c r="BE16" i="1"/>
  <c r="BE18" i="1" s="1"/>
  <c r="BD35" i="1" l="1"/>
  <c r="BE48" i="1"/>
  <c r="BE19" i="1"/>
  <c r="BE20" i="1" s="1"/>
  <c r="BC38" i="1"/>
  <c r="BC39" i="1" s="1"/>
  <c r="BB53" i="1"/>
  <c r="BB54" i="1" s="1"/>
  <c r="BA64" i="1"/>
  <c r="BA65" i="1" s="1"/>
  <c r="BD26" i="1"/>
  <c r="BD28" i="1" s="1"/>
  <c r="BD34" i="1"/>
  <c r="BD36" i="1" s="1"/>
  <c r="BE27" i="1"/>
  <c r="BH45" i="1"/>
  <c r="BI43" i="1"/>
  <c r="BG7" i="1"/>
  <c r="BF8" i="1"/>
  <c r="BG15" i="1"/>
  <c r="BF16" i="1"/>
  <c r="BF18" i="1" s="1"/>
  <c r="BE35" i="1" l="1"/>
  <c r="BF48" i="1"/>
  <c r="BF49" i="1" s="1"/>
  <c r="BF51" i="1" s="1"/>
  <c r="BE49" i="1"/>
  <c r="BE51" i="1" s="1"/>
  <c r="BF19" i="1"/>
  <c r="BF20" i="1" s="1"/>
  <c r="BD38" i="1"/>
  <c r="BD39" i="1" s="1"/>
  <c r="BB64" i="1"/>
  <c r="BB65" i="1" s="1"/>
  <c r="BC53" i="1"/>
  <c r="BC54" i="1" s="1"/>
  <c r="BE26" i="1"/>
  <c r="BE28" i="1" s="1"/>
  <c r="BE34" i="1"/>
  <c r="BE36" i="1" s="1"/>
  <c r="BF27" i="1"/>
  <c r="BJ43" i="1"/>
  <c r="BI45" i="1"/>
  <c r="BH7" i="1"/>
  <c r="BG8" i="1"/>
  <c r="BH15" i="1"/>
  <c r="BG16" i="1"/>
  <c r="BG18" i="1" s="1"/>
  <c r="BF35" i="1" l="1"/>
  <c r="BG48" i="1"/>
  <c r="BG19" i="1"/>
  <c r="BG20" i="1" s="1"/>
  <c r="BE38" i="1"/>
  <c r="BE39" i="1" s="1"/>
  <c r="BC64" i="1"/>
  <c r="BC65" i="1" s="1"/>
  <c r="BD53" i="1"/>
  <c r="BD54" i="1" s="1"/>
  <c r="BF26" i="1"/>
  <c r="BF28" i="1" s="1"/>
  <c r="BF34" i="1"/>
  <c r="BF36" i="1" s="1"/>
  <c r="BG27" i="1"/>
  <c r="BK43" i="1"/>
  <c r="BJ45" i="1"/>
  <c r="BI7" i="1"/>
  <c r="BH8" i="1"/>
  <c r="BI15" i="1"/>
  <c r="BH16" i="1"/>
  <c r="BH18" i="1" s="1"/>
  <c r="BG49" i="1" l="1"/>
  <c r="BG51" i="1" s="1"/>
  <c r="BG35" i="1"/>
  <c r="BH48" i="1"/>
  <c r="BH49" i="1" s="1"/>
  <c r="BH51" i="1" s="1"/>
  <c r="BH19" i="1"/>
  <c r="BH20" i="1" s="1"/>
  <c r="BD64" i="1"/>
  <c r="BD65" i="1" s="1"/>
  <c r="BF38" i="1"/>
  <c r="BF39" i="1" s="1"/>
  <c r="BE53" i="1"/>
  <c r="BE54" i="1" s="1"/>
  <c r="BG26" i="1"/>
  <c r="BG28" i="1" s="1"/>
  <c r="BG34" i="1"/>
  <c r="BG36" i="1" s="1"/>
  <c r="BH27" i="1"/>
  <c r="BK45" i="1"/>
  <c r="BL43" i="1"/>
  <c r="BJ7" i="1"/>
  <c r="BI8" i="1"/>
  <c r="BJ15" i="1"/>
  <c r="BI16" i="1"/>
  <c r="BI18" i="1" s="1"/>
  <c r="BH35" i="1" l="1"/>
  <c r="BI48" i="1"/>
  <c r="BI19" i="1"/>
  <c r="BI20" i="1" s="1"/>
  <c r="BG38" i="1"/>
  <c r="BG39" i="1" s="1"/>
  <c r="BF53" i="1"/>
  <c r="BF54" i="1" s="1"/>
  <c r="BE64" i="1"/>
  <c r="BE65" i="1" s="1"/>
  <c r="BH26" i="1"/>
  <c r="BH28" i="1" s="1"/>
  <c r="BH34" i="1"/>
  <c r="BH36" i="1" s="1"/>
  <c r="BI27" i="1"/>
  <c r="BL45" i="1"/>
  <c r="BM43" i="1"/>
  <c r="BK7" i="1"/>
  <c r="BJ8" i="1"/>
  <c r="BK15" i="1"/>
  <c r="BJ16" i="1"/>
  <c r="BJ18" i="1" s="1"/>
  <c r="BI49" i="1" l="1"/>
  <c r="BI51" i="1" s="1"/>
  <c r="BI35" i="1"/>
  <c r="BJ48" i="1"/>
  <c r="BJ49" i="1" s="1"/>
  <c r="BJ51" i="1" s="1"/>
  <c r="BJ19" i="1"/>
  <c r="BJ20" i="1" s="1"/>
  <c r="BH38" i="1"/>
  <c r="BH39" i="1" s="1"/>
  <c r="BF64" i="1"/>
  <c r="BF65" i="1" s="1"/>
  <c r="BG53" i="1"/>
  <c r="BG54" i="1" s="1"/>
  <c r="BI26" i="1"/>
  <c r="BI28" i="1" s="1"/>
  <c r="BI34" i="1"/>
  <c r="BI36" i="1" s="1"/>
  <c r="BJ27" i="1"/>
  <c r="BN43" i="1"/>
  <c r="BN45" i="1" s="1"/>
  <c r="BM45" i="1"/>
  <c r="BL7" i="1"/>
  <c r="BK8" i="1"/>
  <c r="BL15" i="1"/>
  <c r="BK16" i="1"/>
  <c r="BK18" i="1" s="1"/>
  <c r="BJ35" i="1" l="1"/>
  <c r="BK48" i="1"/>
  <c r="BK19" i="1"/>
  <c r="BK20" i="1" s="1"/>
  <c r="BI38" i="1"/>
  <c r="BI39" i="1" s="1"/>
  <c r="BG64" i="1"/>
  <c r="BG65" i="1" s="1"/>
  <c r="BH53" i="1"/>
  <c r="BH54" i="1" s="1"/>
  <c r="BJ26" i="1"/>
  <c r="BJ28" i="1" s="1"/>
  <c r="BJ34" i="1"/>
  <c r="BJ36" i="1" s="1"/>
  <c r="BK27" i="1"/>
  <c r="BM7" i="1"/>
  <c r="BL8" i="1"/>
  <c r="BM15" i="1"/>
  <c r="BL16" i="1"/>
  <c r="BL18" i="1" s="1"/>
  <c r="BK35" i="1" l="1"/>
  <c r="BL48" i="1"/>
  <c r="BL49" i="1" s="1"/>
  <c r="BL51" i="1" s="1"/>
  <c r="BK49" i="1"/>
  <c r="BK51" i="1" s="1"/>
  <c r="BL19" i="1"/>
  <c r="BL20" i="1" s="1"/>
  <c r="BJ38" i="1"/>
  <c r="BJ39" i="1" s="1"/>
  <c r="BH64" i="1"/>
  <c r="BH65" i="1" s="1"/>
  <c r="BI53" i="1"/>
  <c r="BI54" i="1" s="1"/>
  <c r="BK26" i="1"/>
  <c r="BK28" i="1" s="1"/>
  <c r="BK34" i="1"/>
  <c r="BK36" i="1" s="1"/>
  <c r="BL27" i="1"/>
  <c r="BN7" i="1"/>
  <c r="BM8" i="1"/>
  <c r="BN15" i="1"/>
  <c r="BN16" i="1" s="1"/>
  <c r="BM16" i="1"/>
  <c r="BM18" i="1" s="1"/>
  <c r="BL35" i="1" l="1"/>
  <c r="BM48" i="1"/>
  <c r="BM49" i="1" s="1"/>
  <c r="BM51" i="1" s="1"/>
  <c r="BM19" i="1"/>
  <c r="BM20" i="1" s="1"/>
  <c r="BN27" i="1"/>
  <c r="BN35" i="1" s="1"/>
  <c r="BN18" i="1"/>
  <c r="BK38" i="1"/>
  <c r="BK39" i="1" s="1"/>
  <c r="BI64" i="1"/>
  <c r="BI65" i="1" s="1"/>
  <c r="BJ53" i="1"/>
  <c r="BJ54" i="1" s="1"/>
  <c r="E6" i="5"/>
  <c r="H6" i="5"/>
  <c r="I7" i="5"/>
  <c r="G21" i="4" s="1"/>
  <c r="F6" i="5"/>
  <c r="H7" i="5"/>
  <c r="I6" i="5"/>
  <c r="G6" i="5"/>
  <c r="G7" i="5"/>
  <c r="E21" i="4" s="1"/>
  <c r="F7" i="5"/>
  <c r="D21" i="4" s="1"/>
  <c r="E7" i="5"/>
  <c r="BN8" i="1"/>
  <c r="BL26" i="1"/>
  <c r="BL28" i="1" s="1"/>
  <c r="BL34" i="1"/>
  <c r="BL36" i="1" s="1"/>
  <c r="BM27" i="1"/>
  <c r="BM35" i="1" l="1"/>
  <c r="BN48" i="1"/>
  <c r="BN19" i="1"/>
  <c r="BN20" i="1" s="1"/>
  <c r="BJ64" i="1"/>
  <c r="BJ65" i="1" s="1"/>
  <c r="BL38" i="1"/>
  <c r="BL39" i="1" s="1"/>
  <c r="BK53" i="1"/>
  <c r="BK54" i="1" s="1"/>
  <c r="E8" i="5"/>
  <c r="C21" i="4"/>
  <c r="H8" i="5"/>
  <c r="F21" i="4"/>
  <c r="F8" i="5"/>
  <c r="I8" i="5"/>
  <c r="I11" i="5"/>
  <c r="I26" i="5"/>
  <c r="I27" i="5" s="1"/>
  <c r="H11" i="5"/>
  <c r="H19" i="5"/>
  <c r="G11" i="5"/>
  <c r="E26" i="5"/>
  <c r="E27" i="5" s="1"/>
  <c r="F10" i="5"/>
  <c r="F26" i="5"/>
  <c r="F27" i="5" s="1"/>
  <c r="G14" i="5"/>
  <c r="G19" i="5"/>
  <c r="F14" i="5"/>
  <c r="H14" i="5"/>
  <c r="I19" i="5"/>
  <c r="F19" i="5"/>
  <c r="H26" i="5"/>
  <c r="H27" i="5" s="1"/>
  <c r="F11" i="5"/>
  <c r="G26" i="5"/>
  <c r="G27" i="5" s="1"/>
  <c r="E19" i="5"/>
  <c r="H10" i="5"/>
  <c r="G8" i="5"/>
  <c r="E11" i="5"/>
  <c r="BM26" i="1"/>
  <c r="BM28" i="1" s="1"/>
  <c r="BM34" i="1"/>
  <c r="BM36" i="1" s="1"/>
  <c r="BN26" i="1"/>
  <c r="BN34" i="1"/>
  <c r="BN49" i="1" l="1"/>
  <c r="BN51" i="1" s="1"/>
  <c r="F20" i="5"/>
  <c r="G20" i="5"/>
  <c r="H20" i="5"/>
  <c r="I20" i="5"/>
  <c r="E10" i="5"/>
  <c r="G10" i="5"/>
  <c r="G12" i="5" s="1"/>
  <c r="E14" i="5"/>
  <c r="BN36" i="1"/>
  <c r="I14" i="5" s="1"/>
  <c r="BL53" i="1"/>
  <c r="BL54" i="1" s="1"/>
  <c r="BK64" i="1"/>
  <c r="BK65" i="1" s="1"/>
  <c r="BM38" i="1"/>
  <c r="BM39" i="1" s="1"/>
  <c r="I10" i="5"/>
  <c r="I12" i="5" s="1"/>
  <c r="F21" i="5"/>
  <c r="F12" i="5"/>
  <c r="E21" i="5"/>
  <c r="E12" i="5"/>
  <c r="H12" i="5"/>
  <c r="G21" i="5"/>
  <c r="H21" i="5"/>
  <c r="BN28" i="1"/>
  <c r="BN38" i="1" l="1"/>
  <c r="BN39" i="1" s="1"/>
  <c r="BL64" i="1"/>
  <c r="BL65" i="1" s="1"/>
  <c r="F22" i="4"/>
  <c r="H16" i="5"/>
  <c r="H17" i="5" s="1"/>
  <c r="C22" i="4"/>
  <c r="E16" i="5"/>
  <c r="E17" i="5" s="1"/>
  <c r="E22" i="4"/>
  <c r="G16" i="5"/>
  <c r="G17" i="5" s="1"/>
  <c r="G22" i="4"/>
  <c r="I16" i="5"/>
  <c r="I17" i="5" s="1"/>
  <c r="D22" i="4"/>
  <c r="F16" i="5"/>
  <c r="F17" i="5" s="1"/>
  <c r="I21" i="5"/>
  <c r="BN53" i="1"/>
  <c r="BN54" i="1" s="1"/>
  <c r="BM53" i="1"/>
  <c r="BM54" i="1" s="1"/>
  <c r="I23" i="5" l="1"/>
  <c r="I36" i="5" s="1"/>
  <c r="G23" i="5"/>
  <c r="E23" i="4" s="1"/>
  <c r="E23" i="5"/>
  <c r="E29" i="5" s="1"/>
  <c r="C24" i="4" s="1"/>
  <c r="C25" i="4" s="1"/>
  <c r="F23" i="5"/>
  <c r="F24" i="5" s="1"/>
  <c r="H23" i="5"/>
  <c r="F23" i="4" s="1"/>
  <c r="BN64" i="1"/>
  <c r="BM64" i="1"/>
  <c r="BM65" i="1" s="1"/>
  <c r="G24" i="5"/>
  <c r="I24" i="5"/>
  <c r="G23" i="4"/>
  <c r="C23" i="4"/>
  <c r="E24" i="5"/>
  <c r="I29" i="5"/>
  <c r="F29" i="5" l="1"/>
  <c r="D24" i="4" s="1"/>
  <c r="D25" i="4" s="1"/>
  <c r="D23" i="4"/>
  <c r="G29" i="5"/>
  <c r="G35" i="5" s="1"/>
  <c r="G37" i="5" s="1"/>
  <c r="H29" i="5"/>
  <c r="H35" i="5" s="1"/>
  <c r="H37" i="5" s="1"/>
  <c r="H24" i="5"/>
  <c r="BN65" i="1"/>
  <c r="C42" i="5" s="1"/>
  <c r="E35" i="5"/>
  <c r="E37" i="5" s="1"/>
  <c r="E30" i="5"/>
  <c r="I35" i="5"/>
  <c r="I37" i="5" s="1"/>
  <c r="G24" i="4"/>
  <c r="F30" i="5" l="1"/>
  <c r="G30" i="5" s="1"/>
  <c r="F35" i="5"/>
  <c r="F37" i="5" s="1"/>
  <c r="F24" i="4"/>
  <c r="H30" i="5"/>
  <c r="I30" i="5" s="1"/>
  <c r="C32" i="5" s="1"/>
  <c r="E24" i="4"/>
  <c r="E25" i="4" s="1"/>
  <c r="C39" i="5"/>
  <c r="C40" i="5"/>
  <c r="F25" i="4" l="1"/>
  <c r="G25" i="4" s="1"/>
</calcChain>
</file>

<file path=xl/comments1.xml><?xml version="1.0" encoding="utf-8"?>
<comments xmlns="http://schemas.openxmlformats.org/spreadsheetml/2006/main">
  <authors>
    <author>Jacek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Create Links between the Assumptions sheet and the Model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>Use EOMONTH formula to display Date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>Use YEAR formula to display Date's year (useful for creating summaries)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>IF formula used to create 0/1 'switches' which help to identify develop and growth period and link relevant calculations later in the model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Use Conditional Formatting to highlight active Development and Growth Phase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Example of how to link 'Growth Period' switch with the 'Market Reach' assumption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>Charges displayed on monthly to enable further modelling of pricing</t>
        </r>
      </text>
    </comment>
    <comment ref="A34" authorId="0" shapeId="0">
      <text>
        <r>
          <rPr>
            <sz val="9"/>
            <color indexed="81"/>
            <rFont val="Tahoma"/>
            <family val="2"/>
          </rPr>
          <t>The model makes an implicit assumption that costs are inquired on the same month as the acquisiton (i.e. no advance marketing spend)</t>
        </r>
      </text>
    </comment>
    <comment ref="A42" authorId="0" shapeId="0">
      <text>
        <r>
          <rPr>
            <sz val="9"/>
            <color indexed="81"/>
            <rFont val="Tahoma"/>
            <family val="2"/>
          </rPr>
          <t>Assumes Employees hired on Month 1</t>
        </r>
      </text>
    </comment>
    <comment ref="A43" authorId="0" shapeId="0">
      <text>
        <r>
          <rPr>
            <sz val="9"/>
            <color indexed="81"/>
            <rFont val="Tahoma"/>
            <family val="2"/>
          </rPr>
          <t>Convert Annual assumptions to reflect the Interval assumption</t>
        </r>
      </text>
    </comment>
    <comment ref="A53" authorId="0" shapeId="0">
      <text>
        <r>
          <rPr>
            <sz val="9"/>
            <color indexed="81"/>
            <rFont val="Tahoma"/>
            <family val="2"/>
          </rPr>
          <t>Cash Earnings before Interests, Tax, Depreciation and Amortisation</t>
        </r>
      </text>
    </comment>
  </commentList>
</comments>
</file>

<file path=xl/comments2.xml><?xml version="1.0" encoding="utf-8"?>
<comments xmlns="http://schemas.openxmlformats.org/spreadsheetml/2006/main">
  <authors>
    <author>Jacek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Summary takes advantage of SUMIF formulas but you can also make references to individual cells and sum relevant ranges of values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Checks if Cumulative Cash Flow from the Summary agrees with the Cash Flow in the model</t>
        </r>
      </text>
    </comment>
    <comment ref="A36" authorId="0" shapeId="0">
      <text>
        <r>
          <rPr>
            <sz val="9"/>
            <color indexed="81"/>
            <rFont val="Tahoma"/>
            <family val="2"/>
          </rPr>
          <t>There are many ways to value a company - this methods values a company based on its EBITDA at a year of sale and a standard industry multiplier</t>
        </r>
      </text>
    </comment>
    <comment ref="A39" authorId="0" shapeId="0">
      <text>
        <r>
          <rPr>
            <sz val="9"/>
            <color indexed="81"/>
            <rFont val="Tahoma"/>
            <family val="2"/>
          </rPr>
          <t>IRR and NPV Formulas used to calculate returns and net present values based on the return cash flow below</t>
        </r>
      </text>
    </comment>
  </commentList>
</comments>
</file>

<file path=xl/sharedStrings.xml><?xml version="1.0" encoding="utf-8"?>
<sst xmlns="http://schemas.openxmlformats.org/spreadsheetml/2006/main" count="168" uniqueCount="143">
  <si>
    <t>Development Phase (mnths)</t>
  </si>
  <si>
    <t>Addressable Market (Users)</t>
  </si>
  <si>
    <t>Identified size of the market</t>
  </si>
  <si>
    <t>Target Market share</t>
  </si>
  <si>
    <t>Time needed to achieve the Target Market Share</t>
  </si>
  <si>
    <t>Notes</t>
  </si>
  <si>
    <t>Growth Phase (mnths)</t>
  </si>
  <si>
    <t>% of Addressable Market reached at the end of the Growth Phase</t>
  </si>
  <si>
    <t>Market and Market Share</t>
  </si>
  <si>
    <t>Pricing and Revenue Assumptions</t>
  </si>
  <si>
    <t>Initial (Non-Recurring) Charge per User</t>
  </si>
  <si>
    <t>Monthly (Recurring) Revenue per User</t>
  </si>
  <si>
    <t>Operating Expenditures (Opex) and Salaries</t>
  </si>
  <si>
    <t>Recurring Monthly Fee per User (i.e. Subscription Fee)</t>
  </si>
  <si>
    <t>One-Off charge incured by User (i.e. on first purchase/download)</t>
  </si>
  <si>
    <t>Full-Time equivalent of permanent employees</t>
  </si>
  <si>
    <t>No of Employees</t>
  </si>
  <si>
    <t>Average Salary per Annum</t>
  </si>
  <si>
    <t>Annual Full Average Salary per Employee</t>
  </si>
  <si>
    <t>-Jacek</t>
  </si>
  <si>
    <t>Cost per Acqusition (CPA) per New User</t>
  </si>
  <si>
    <t>Marketing Costs of Acquiring a New User</t>
  </si>
  <si>
    <t>Development Timeline and Costs</t>
  </si>
  <si>
    <t>Development Costs</t>
  </si>
  <si>
    <t>Full Cost of Developing your Product</t>
  </si>
  <si>
    <t>Time it will take to develop the Product</t>
  </si>
  <si>
    <t>Month</t>
  </si>
  <si>
    <t>Assumption1</t>
  </si>
  <si>
    <t>Assumption 2</t>
  </si>
  <si>
    <t>Cash Flow Model</t>
  </si>
  <si>
    <t>Development Period</t>
  </si>
  <si>
    <t>Growth Period</t>
  </si>
  <si>
    <t>Create Links between the Assumptions sheet and the Model</t>
  </si>
  <si>
    <t>Market Reach</t>
  </si>
  <si>
    <t>Reference</t>
  </si>
  <si>
    <t>IF formula used to create 0/1 'switches' which help to identify develop and growth period and link relevant calculations later in the model</t>
  </si>
  <si>
    <t>Example of how to link 'Growth Period' switch with the 'Market Reach' assumption</t>
  </si>
  <si>
    <t>Date</t>
  </si>
  <si>
    <t>Year</t>
  </si>
  <si>
    <t>Start Date</t>
  </si>
  <si>
    <t>Interval (mnths)</t>
  </si>
  <si>
    <t>Start date of the model</t>
  </si>
  <si>
    <t>Use EOMONTH formula to display Date</t>
  </si>
  <si>
    <t>Use YEAR formula to display Date's year (useful for creating summaries)</t>
  </si>
  <si>
    <t>REVENUES:</t>
  </si>
  <si>
    <t>Initial Charge</t>
  </si>
  <si>
    <t>Monthly Charge</t>
  </si>
  <si>
    <t>Charges displayed on monthly to enable further modelling of pricing</t>
  </si>
  <si>
    <t>Non-Recurring Revenues</t>
  </si>
  <si>
    <t>Recurring Revenues</t>
  </si>
  <si>
    <t>TOTAL Revenue</t>
  </si>
  <si>
    <t>Use Conditional Formatting to highlight active Development and Growth Phase</t>
  </si>
  <si>
    <t>Addressable Users</t>
  </si>
  <si>
    <t>Total Active Users</t>
  </si>
  <si>
    <t>New Acquired Users</t>
  </si>
  <si>
    <t>OPERATING COSTS:</t>
  </si>
  <si>
    <t>No. of Employees</t>
  </si>
  <si>
    <t>Convert Annual assumptions to reflect the Interval assumption</t>
  </si>
  <si>
    <t>Average Period Salary</t>
  </si>
  <si>
    <t>Salaries</t>
  </si>
  <si>
    <t>Office</t>
  </si>
  <si>
    <t>Other Opex</t>
  </si>
  <si>
    <t>TOTAL Salaries and General Opex</t>
  </si>
  <si>
    <t>Cost per Acquistion</t>
  </si>
  <si>
    <t>User Acquistion</t>
  </si>
  <si>
    <t>EBITDA</t>
  </si>
  <si>
    <t>Cash Earnings before Interests, Tax, Depreciation and Amortisation</t>
  </si>
  <si>
    <t>Operating Margin %</t>
  </si>
  <si>
    <t>Notes and Disclaimer</t>
  </si>
  <si>
    <t>DEVELOPMENT COSTS/CAPEX:</t>
  </si>
  <si>
    <t>Product Development</t>
  </si>
  <si>
    <t>TOTAL Development Cost</t>
  </si>
  <si>
    <t>TOTAL Development/Capex</t>
  </si>
  <si>
    <t>Cumulative Development Spend</t>
  </si>
  <si>
    <t>TOTAL Cash Flow</t>
  </si>
  <si>
    <t>Cumulative Cash Flow</t>
  </si>
  <si>
    <t>The model makes an implicit assumption that costs are inquired on the same month as the acquisiton (i.e. no advance marketing spend)</t>
  </si>
  <si>
    <t>Cash Flow Summary</t>
  </si>
  <si>
    <t>USERS:</t>
  </si>
  <si>
    <t>Active Users</t>
  </si>
  <si>
    <t>Total Revenue</t>
  </si>
  <si>
    <t>General Opex</t>
  </si>
  <si>
    <t>Total Opex</t>
  </si>
  <si>
    <t>EBITDA Margin %</t>
  </si>
  <si>
    <t>Development Cost</t>
  </si>
  <si>
    <t>Total Capex</t>
  </si>
  <si>
    <t>Cash Flow</t>
  </si>
  <si>
    <t>Summary takes advantage of SUMIF formulas but you can also make references to individual cells and sum relevant ranges of values</t>
  </si>
  <si>
    <t>CF CHECK</t>
  </si>
  <si>
    <t>Checks if Cumulative Cash Flow from the Summary agrees with the Cash Flow in the model</t>
  </si>
  <si>
    <t xml:space="preserve">This is a sample of a cashflow model which can be modified and tweaked to your particular needs. This model is for demonstration and educational purposes only and as such I am not liable for any damages or losses resulting from direct or indirect use of this model. Always double check that the outcome of the calculations work to your expecation. Seek a professional financial, accounting and legal advice before distributing your model to potential investors and making forward statements. </t>
  </si>
  <si>
    <t>Revenue</t>
  </si>
  <si>
    <t>Good luck and many thanks for your visit,</t>
  </si>
  <si>
    <t>Valuation and Financial Assumptions</t>
  </si>
  <si>
    <t>Exit x</t>
  </si>
  <si>
    <t>Discount Rate</t>
  </si>
  <si>
    <t>Discount Rate used for Present Value calculation</t>
  </si>
  <si>
    <t>Assumes company valuation as an x multiplier of EBITDA</t>
  </si>
  <si>
    <t>Returns</t>
  </si>
  <si>
    <t>There are many ways to value a company - this methods values a company based on its EBITDA at a year of sale and a standard industry multiplier</t>
  </si>
  <si>
    <t>Total Returns</t>
  </si>
  <si>
    <t>IRR</t>
  </si>
  <si>
    <t>NPV</t>
  </si>
  <si>
    <t>IRR and NPV Formulas used to calculate returns and net present values based on the return cash flow below</t>
  </si>
  <si>
    <t>Summary and Return on Investment</t>
  </si>
  <si>
    <t>Assumptions</t>
  </si>
  <si>
    <t>Timing</t>
  </si>
  <si>
    <t>Graphs</t>
  </si>
  <si>
    <t>Graphs - Cash Flow Summary</t>
  </si>
  <si>
    <t>References and Instructions</t>
  </si>
  <si>
    <t>Instructions</t>
  </si>
  <si>
    <t>Summary and Returns</t>
  </si>
  <si>
    <t>&lt;&lt; Contents</t>
  </si>
  <si>
    <t>Table of Contents</t>
  </si>
  <si>
    <t>References</t>
  </si>
  <si>
    <t>[Company Name]</t>
  </si>
  <si>
    <t>Office related costs per Employee</t>
  </si>
  <si>
    <t>Average costs reltated to the maintenance, travel and other admin costs per Employee</t>
  </si>
  <si>
    <t>Office Costs per Employee/Month</t>
  </si>
  <si>
    <t>Other Operating Costs per Employee/Month</t>
  </si>
  <si>
    <t>DIRECT COSTS:</t>
  </si>
  <si>
    <t>GROSS MARGIN</t>
  </si>
  <si>
    <t>Gross Margin %</t>
  </si>
  <si>
    <t>TOTAL Direct Costs</t>
  </si>
  <si>
    <t>Maintenance/Customer Service</t>
  </si>
  <si>
    <t>User Maintenance/Customer Service</t>
  </si>
  <si>
    <t>As % of Recurring Revenues</t>
  </si>
  <si>
    <t>Total Direct Costs</t>
  </si>
  <si>
    <t>Terminal Value / Exit x</t>
  </si>
  <si>
    <t>Assumes Employees hired on Month 1</t>
  </si>
  <si>
    <t>Interval Assumptions - 1 month (do not change)</t>
  </si>
  <si>
    <t>Churn (Monthly)</t>
  </si>
  <si>
    <t>% of total users terminating the service</t>
  </si>
  <si>
    <t>Churned Users</t>
  </si>
  <si>
    <t>Net User Gain</t>
  </si>
  <si>
    <t>Uptake</t>
  </si>
  <si>
    <t>Direct Opex</t>
  </si>
  <si>
    <t>Cash Requirement</t>
  </si>
  <si>
    <t>email: contact@challengejp.com</t>
  </si>
  <si>
    <t>More info at http://www.challengejp.com</t>
  </si>
  <si>
    <t>Contingency</t>
  </si>
  <si>
    <t>Contingency Opex as % of Recurring Revenues</t>
  </si>
  <si>
    <t>TOTAL Salaries &amp; General Opex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</si>
</sst>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[$$-409]* #,##0.00_ ;_-[$$-409]* \-#,##0.00\ ;_-[$$-409]* &quot;-&quot;??_ ;_-@_ "/>
    <numFmt numFmtId="167" formatCode="_-[$$-409]* #,##0.0_ ;_-[$$-409]* \-#,##0.0\ ;_-[$$-409]* &quot;-&quot;??_ ;_-@_ "/>
    <numFmt numFmtId="168" formatCode="_-[$$-409]* #,##0_ ;_-[$$-409]* \-#,##0\ ;_-[$$-409]* &quot;-&quot;??_ ;_-@_ "/>
    <numFmt numFmtId="169" formatCode="_-* #,##0_-;\-* #,##0_-;_-* &quot;-&quot;?_-;_-@_-"/>
    <numFmt numFmtId="170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12161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0" fontId="2" fillId="2" borderId="1" xfId="3"/>
    <xf numFmtId="164" fontId="0" fillId="0" borderId="0" xfId="1" applyNumberFormat="1" applyFont="1"/>
    <xf numFmtId="164" fontId="2" fillId="2" borderId="1" xfId="3" applyNumberFormat="1"/>
    <xf numFmtId="165" fontId="2" fillId="2" borderId="1" xfId="3" applyNumberFormat="1"/>
    <xf numFmtId="0" fontId="0" fillId="0" borderId="0" xfId="0" quotePrefix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166" fontId="2" fillId="2" borderId="1" xfId="3" applyNumberFormat="1"/>
    <xf numFmtId="168" fontId="2" fillId="2" borderId="1" xfId="3" applyNumberFormat="1"/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5" fontId="0" fillId="0" borderId="0" xfId="2" applyNumberFormat="1" applyFont="1"/>
    <xf numFmtId="165" fontId="0" fillId="0" borderId="2" xfId="2" applyNumberFormat="1" applyFont="1" applyBorder="1"/>
    <xf numFmtId="164" fontId="0" fillId="0" borderId="0" xfId="0" applyNumberFormat="1"/>
    <xf numFmtId="169" fontId="0" fillId="0" borderId="0" xfId="0" applyNumberFormat="1"/>
    <xf numFmtId="0" fontId="4" fillId="0" borderId="0" xfId="0" applyFont="1" applyFill="1"/>
    <xf numFmtId="0" fontId="9" fillId="0" borderId="0" xfId="0" applyFont="1" applyFill="1"/>
    <xf numFmtId="0" fontId="4" fillId="3" borderId="0" xfId="0" applyFont="1" applyFill="1"/>
    <xf numFmtId="0" fontId="9" fillId="3" borderId="0" xfId="0" applyFont="1" applyFill="1"/>
    <xf numFmtId="14" fontId="2" fillId="2" borderId="1" xfId="3" applyNumberFormat="1"/>
    <xf numFmtId="17" fontId="0" fillId="0" borderId="0" xfId="0" applyNumberFormat="1"/>
    <xf numFmtId="164" fontId="7" fillId="0" borderId="0" xfId="0" applyNumberFormat="1" applyFont="1"/>
    <xf numFmtId="0" fontId="7" fillId="4" borderId="0" xfId="0" applyFont="1" applyFill="1"/>
    <xf numFmtId="0" fontId="0" fillId="4" borderId="0" xfId="0" applyFill="1"/>
    <xf numFmtId="166" fontId="7" fillId="0" borderId="2" xfId="1" applyNumberFormat="1" applyFont="1" applyBorder="1"/>
    <xf numFmtId="166" fontId="7" fillId="0" borderId="0" xfId="0" applyNumberFormat="1" applyFont="1"/>
    <xf numFmtId="167" fontId="7" fillId="0" borderId="2" xfId="1" applyNumberFormat="1" applyFont="1" applyBorder="1"/>
    <xf numFmtId="0" fontId="0" fillId="0" borderId="0" xfId="0" applyAlignment="1">
      <alignment horizontal="left" indent="1"/>
    </xf>
    <xf numFmtId="0" fontId="3" fillId="5" borderId="3" xfId="0" applyFont="1" applyFill="1" applyBorder="1"/>
    <xf numFmtId="0" fontId="0" fillId="5" borderId="3" xfId="0" applyFill="1" applyBorder="1"/>
    <xf numFmtId="169" fontId="3" fillId="5" borderId="3" xfId="0" applyNumberFormat="1" applyFont="1" applyFill="1" applyBorder="1"/>
    <xf numFmtId="168" fontId="7" fillId="0" borderId="2" xfId="1" applyNumberFormat="1" applyFont="1" applyBorder="1"/>
    <xf numFmtId="170" fontId="7" fillId="0" borderId="0" xfId="0" applyNumberFormat="1" applyFont="1"/>
    <xf numFmtId="170" fontId="7" fillId="0" borderId="2" xfId="0" applyNumberFormat="1" applyFont="1" applyBorder="1"/>
    <xf numFmtId="168" fontId="7" fillId="0" borderId="0" xfId="0" applyNumberFormat="1" applyFont="1"/>
    <xf numFmtId="0" fontId="3" fillId="0" borderId="4" xfId="0" applyFont="1" applyBorder="1"/>
    <xf numFmtId="0" fontId="0" fillId="0" borderId="4" xfId="0" applyBorder="1"/>
    <xf numFmtId="169" fontId="3" fillId="0" borderId="4" xfId="0" applyNumberFormat="1" applyFont="1" applyBorder="1"/>
    <xf numFmtId="0" fontId="0" fillId="0" borderId="0" xfId="0" applyFill="1" applyBorder="1" applyAlignment="1">
      <alignment horizontal="left" indent="1"/>
    </xf>
    <xf numFmtId="167" fontId="0" fillId="0" borderId="0" xfId="0" applyNumberFormat="1"/>
    <xf numFmtId="167" fontId="7" fillId="0" borderId="0" xfId="1" applyNumberFormat="1" applyFont="1" applyBorder="1"/>
    <xf numFmtId="0" fontId="7" fillId="0" borderId="0" xfId="0" applyFont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/>
    <xf numFmtId="165" fontId="10" fillId="0" borderId="0" xfId="2" applyNumberFormat="1" applyFont="1" applyFill="1" applyBorder="1"/>
    <xf numFmtId="165" fontId="10" fillId="0" borderId="0" xfId="2" applyNumberFormat="1" applyFont="1" applyFill="1" applyBorder="1" applyAlignment="1">
      <alignment horizontal="right"/>
    </xf>
    <xf numFmtId="169" fontId="7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169" fontId="0" fillId="4" borderId="0" xfId="0" applyNumberFormat="1" applyFill="1"/>
    <xf numFmtId="164" fontId="0" fillId="4" borderId="0" xfId="1" applyNumberFormat="1" applyFont="1" applyFill="1"/>
    <xf numFmtId="0" fontId="3" fillId="4" borderId="3" xfId="0" applyFont="1" applyFill="1" applyBorder="1"/>
    <xf numFmtId="164" fontId="3" fillId="4" borderId="3" xfId="0" applyNumberFormat="1" applyFont="1" applyFill="1" applyBorder="1"/>
    <xf numFmtId="165" fontId="7" fillId="0" borderId="0" xfId="2" applyNumberFormat="1" applyFont="1"/>
    <xf numFmtId="165" fontId="7" fillId="4" borderId="0" xfId="2" applyNumberFormat="1" applyFont="1" applyFill="1"/>
    <xf numFmtId="170" fontId="2" fillId="2" borderId="1" xfId="3" applyNumberFormat="1"/>
    <xf numFmtId="170" fontId="7" fillId="0" borderId="5" xfId="0" applyNumberFormat="1" applyFont="1" applyBorder="1"/>
    <xf numFmtId="0" fontId="3" fillId="0" borderId="3" xfId="0" applyFont="1" applyBorder="1"/>
    <xf numFmtId="164" fontId="3" fillId="0" borderId="3" xfId="0" applyNumberFormat="1" applyFont="1" applyBorder="1"/>
    <xf numFmtId="17" fontId="7" fillId="0" borderId="2" xfId="0" applyNumberFormat="1" applyFont="1" applyBorder="1"/>
    <xf numFmtId="0" fontId="7" fillId="0" borderId="2" xfId="0" applyNumberFormat="1" applyFont="1" applyBorder="1"/>
    <xf numFmtId="0" fontId="7" fillId="0" borderId="2" xfId="0" applyFont="1" applyBorder="1"/>
    <xf numFmtId="165" fontId="7" fillId="0" borderId="2" xfId="2" applyNumberFormat="1" applyFont="1" applyBorder="1"/>
    <xf numFmtId="164" fontId="7" fillId="0" borderId="2" xfId="1" applyNumberFormat="1" applyFont="1" applyBorder="1"/>
    <xf numFmtId="0" fontId="7" fillId="5" borderId="3" xfId="0" applyFont="1" applyFill="1" applyBorder="1"/>
    <xf numFmtId="0" fontId="7" fillId="0" borderId="4" xfId="0" applyFont="1" applyBorder="1"/>
    <xf numFmtId="0" fontId="0" fillId="0" borderId="6" xfId="0" applyBorder="1"/>
    <xf numFmtId="165" fontId="0" fillId="0" borderId="7" xfId="0" applyNumberFormat="1" applyBorder="1"/>
    <xf numFmtId="0" fontId="0" fillId="0" borderId="8" xfId="0" applyBorder="1"/>
    <xf numFmtId="6" fontId="0" fillId="0" borderId="9" xfId="0" applyNumberFormat="1" applyBorder="1"/>
    <xf numFmtId="0" fontId="12" fillId="3" borderId="0" xfId="0" applyFont="1" applyFill="1"/>
    <xf numFmtId="0" fontId="13" fillId="0" borderId="0" xfId="4"/>
    <xf numFmtId="0" fontId="4" fillId="3" borderId="0" xfId="0" applyFont="1" applyFill="1" applyAlignment="1">
      <alignment horizontal="center"/>
    </xf>
    <xf numFmtId="164" fontId="7" fillId="0" borderId="0" xfId="1" applyNumberFormat="1" applyFont="1"/>
    <xf numFmtId="164" fontId="3" fillId="0" borderId="3" xfId="1" applyNumberFormat="1" applyFont="1" applyBorder="1"/>
    <xf numFmtId="0" fontId="7" fillId="5" borderId="0" xfId="0" applyFont="1" applyFill="1"/>
    <xf numFmtId="164" fontId="7" fillId="5" borderId="0" xfId="1" applyNumberFormat="1" applyFont="1" applyFill="1"/>
    <xf numFmtId="0" fontId="8" fillId="0" borderId="0" xfId="0" applyFont="1"/>
    <xf numFmtId="0" fontId="15" fillId="0" borderId="0" xfId="4" quotePrefix="1" applyFont="1"/>
    <xf numFmtId="0" fontId="13" fillId="0" borderId="0" xfId="4" applyAlignment="1">
      <alignment horizontal="center" vertical="center"/>
    </xf>
    <xf numFmtId="0" fontId="13" fillId="0" borderId="0" xfId="4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0" fillId="0" borderId="0" xfId="0" applyBorder="1"/>
    <xf numFmtId="169" fontId="3" fillId="0" borderId="0" xfId="0" applyNumberFormat="1" applyFont="1" applyBorder="1"/>
    <xf numFmtId="165" fontId="2" fillId="2" borderId="1" xfId="2" applyNumberFormat="1" applyFont="1" applyFill="1" applyBorder="1"/>
    <xf numFmtId="0" fontId="0" fillId="0" borderId="0" xfId="0" applyAlignment="1">
      <alignment horizontal="left"/>
    </xf>
    <xf numFmtId="0" fontId="2" fillId="6" borderId="1" xfId="3" applyFill="1"/>
    <xf numFmtId="164" fontId="7" fillId="0" borderId="4" xfId="0" applyNumberFormat="1" applyFont="1" applyBorder="1"/>
    <xf numFmtId="0" fontId="7" fillId="0" borderId="4" xfId="0" applyFont="1" applyBorder="1" applyAlignment="1">
      <alignment horizontal="left"/>
    </xf>
    <xf numFmtId="0" fontId="0" fillId="0" borderId="10" xfId="0" applyBorder="1"/>
    <xf numFmtId="164" fontId="7" fillId="0" borderId="11" xfId="0" applyNumberFormat="1" applyFont="1" applyBorder="1"/>
  </cellXfs>
  <cellStyles count="5">
    <cellStyle name="Comma" xfId="1" builtinId="3"/>
    <cellStyle name="Hyperlink" xfId="4" builtinId="8"/>
    <cellStyle name="Input" xfId="3" builtinId="20"/>
    <cellStyle name="Normal" xfId="0" builtinId="0"/>
    <cellStyle name="Percent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216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Cash Flow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Graphs!$B$22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Graphs!$C$20:$G$20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Graphs!$C$22:$G$22</c:f>
              <c:numCache>
                <c:formatCode>_-* #,##0_-;\-* #,##0_-;_-* "-"??_-;_-@_-</c:formatCode>
                <c:ptCount val="5"/>
                <c:pt idx="0">
                  <c:v>167375</c:v>
                </c:pt>
                <c:pt idx="1">
                  <c:v>1886375</c:v>
                </c:pt>
                <c:pt idx="2">
                  <c:v>3666000</c:v>
                </c:pt>
                <c:pt idx="3">
                  <c:v>3893999.9999999995</c:v>
                </c:pt>
                <c:pt idx="4">
                  <c:v>3893999.9999999995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D-4440-859F-D9B17B673517}"/>
            </c:ext>
          </c:extLst>
        </c:ser>
        <c:ser>
          <c:idx val="1"/>
          <c:order val="1"/>
          <c:tx>
            <c:strRef>
              <c:f>Graphs!$B$23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Graphs!$C$20:$G$20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Graphs!$C$23:$G$23</c:f>
              <c:numCache>
                <c:formatCode>_-* #,##0_-;\-* #,##0_-;_-* "-"??_-;_-@_-</c:formatCode>
                <c:ptCount val="5"/>
                <c:pt idx="0">
                  <c:v>-955625</c:v>
                </c:pt>
                <c:pt idx="1">
                  <c:v>-1352000</c:v>
                </c:pt>
                <c:pt idx="2">
                  <c:v>-480374.99999999953</c:v>
                </c:pt>
                <c:pt idx="3">
                  <c:v>527999.99999999953</c:v>
                </c:pt>
                <c:pt idx="4">
                  <c:v>527999.99999999953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D-4440-859F-D9B17B673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177856"/>
        <c:axId val="59717851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Graphs!$B$24</c15:sqref>
                        </c15:formulaRef>
                      </c:ext>
                    </c:extLst>
                    <c:strCache>
                      <c:ptCount val="1"/>
                      <c:pt idx="0">
                        <c:v>Cash Flow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Graphs!$C$20:$G$20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Graphs!$C$24:$G$24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-1955625</c:v>
                      </c:pt>
                      <c:pt idx="1">
                        <c:v>-1352000</c:v>
                      </c:pt>
                      <c:pt idx="2">
                        <c:v>-480374.99999999953</c:v>
                      </c:pt>
                      <c:pt idx="3">
                        <c:v>527999.99999999953</c:v>
                      </c:pt>
                      <c:pt idx="4">
                        <c:v>527999.99999999953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B0D-4440-859F-D9B17B67351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Graphs!$B$25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Graphs!$C$20:$G$20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Graphs!$C$25:$G$25</c:f>
              <c:numCache>
                <c:formatCode>_-* #,##0_-;\-* #,##0_-;_-* "-"??_-;_-@_-</c:formatCode>
                <c:ptCount val="5"/>
                <c:pt idx="0">
                  <c:v>-1955625</c:v>
                </c:pt>
                <c:pt idx="1">
                  <c:v>-3307625</c:v>
                </c:pt>
                <c:pt idx="2">
                  <c:v>-3787999.9999999995</c:v>
                </c:pt>
                <c:pt idx="3">
                  <c:v>-3260000</c:v>
                </c:pt>
                <c:pt idx="4">
                  <c:v>-2732000.0000000005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B0D-4440-859F-D9B17B673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177856"/>
        <c:axId val="597178512"/>
      </c:lineChart>
      <c:catAx>
        <c:axId val="59717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178512"/>
        <c:crosses val="autoZero"/>
        <c:auto val="1"/>
        <c:lblAlgn val="ctr"/>
        <c:lblOffset val="100"/>
        <c:noMultiLvlLbl val="0"/>
      </c:catAx>
      <c:valAx>
        <c:axId val="5971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17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738187</xdr:colOff>
      <xdr:row>3</xdr:row>
      <xdr:rowOff>104775</xdr:rowOff>
    </xdr:from>
    <xdr:to>
      <xdr:col>6</xdr:col>
      <xdr:colOff>1559718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F45561-0C48-4818-8C4E-2B6A71709D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challengejp.com/" TargetMode="External"/><Relationship Id="rId1" Type="http://schemas.openxmlformats.org/officeDocument/2006/relationships/hyperlink" Target="mailto:contact@challengejp.com?subject=Cashflow%20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C10"/>
  <sheetViews>
    <sheetView tabSelected="1" workbookViewId="0"/>
  </sheetViews>
  <sheetFormatPr defaultRowHeight="15" x14ac:dyDescent="0.25"/>
  <cols>
    <col min="3" max="3" width="20.5703125" bestFit="1" customWidth="1"/>
  </cols>
  <sheetData>
    <row r="1" spans="2:3" ht="18.75" x14ac:dyDescent="0.3">
      <c r="B1" s="12" t="s">
        <v>115</v>
      </c>
    </row>
    <row r="3" spans="2:3" ht="18.75" x14ac:dyDescent="0.3">
      <c r="B3" s="12" t="s">
        <v>113</v>
      </c>
    </row>
    <row r="4" spans="2:3" ht="18.75" x14ac:dyDescent="0.3">
      <c r="B4" s="12"/>
    </row>
    <row r="5" spans="2:3" x14ac:dyDescent="0.25">
      <c r="B5">
        <v>1</v>
      </c>
      <c r="C5" s="77" t="s">
        <v>105</v>
      </c>
    </row>
    <row r="6" spans="2:3" x14ac:dyDescent="0.25">
      <c r="B6">
        <v>2</v>
      </c>
      <c r="C6" s="77" t="s">
        <v>29</v>
      </c>
    </row>
    <row r="7" spans="2:3" x14ac:dyDescent="0.25">
      <c r="B7">
        <v>3</v>
      </c>
      <c r="C7" s="77" t="s">
        <v>111</v>
      </c>
    </row>
    <row r="8" spans="2:3" x14ac:dyDescent="0.25">
      <c r="B8">
        <v>4</v>
      </c>
      <c r="C8" s="77" t="s">
        <v>107</v>
      </c>
    </row>
    <row r="9" spans="2:3" x14ac:dyDescent="0.25">
      <c r="B9">
        <v>5</v>
      </c>
      <c r="C9" s="77" t="s">
        <v>114</v>
      </c>
    </row>
    <row r="10" spans="2:3" x14ac:dyDescent="0.25">
      <c r="B10">
        <v>6</v>
      </c>
      <c r="C10" s="77" t="s">
        <v>68</v>
      </c>
    </row>
  </sheetData>
  <hyperlinks>
    <hyperlink ref="C6" location="'Cash Flow Model'!A1" display="Cash Flow Model"/>
    <hyperlink ref="C7" location="'Summary and Returns'!A1" display="Summary and Returns"/>
    <hyperlink ref="C8" location="Graphs!A1" display="Graphs"/>
    <hyperlink ref="C9" location="References!A1" display="References"/>
    <hyperlink ref="C10" location="'Notes and Disclaimer'!A1" display="Notes and Disclaimer"/>
    <hyperlink ref="C5" location="Assumptions!A1" display="Assumption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E38"/>
  <sheetViews>
    <sheetView showGridLines="0" zoomScale="90" zoomScaleNormal="90" workbookViewId="0"/>
  </sheetViews>
  <sheetFormatPr defaultRowHeight="15" x14ac:dyDescent="0.25"/>
  <cols>
    <col min="2" max="2" width="40.5703125" bestFit="1" customWidth="1"/>
    <col min="3" max="3" width="13.28515625" bestFit="1" customWidth="1"/>
    <col min="4" max="4" width="3.140625" customWidth="1"/>
    <col min="5" max="5" width="81.5703125" bestFit="1" customWidth="1"/>
  </cols>
  <sheetData>
    <row r="1" spans="2:5" ht="15.75" x14ac:dyDescent="0.25">
      <c r="B1" s="84" t="s">
        <v>112</v>
      </c>
    </row>
    <row r="2" spans="2:5" ht="15.75" x14ac:dyDescent="0.25">
      <c r="B2" s="84"/>
    </row>
    <row r="3" spans="2:5" ht="18.75" x14ac:dyDescent="0.3">
      <c r="B3" s="12" t="str">
        <f>Contents!$B$1&amp;" - Assumptions Book"</f>
        <v>[Company Name] - Assumptions Book</v>
      </c>
    </row>
    <row r="5" spans="2:5" x14ac:dyDescent="0.25">
      <c r="B5" s="76" t="s">
        <v>105</v>
      </c>
      <c r="C5" s="76"/>
      <c r="D5" s="76"/>
      <c r="E5" s="76" t="s">
        <v>5</v>
      </c>
    </row>
    <row r="6" spans="2:5" x14ac:dyDescent="0.25">
      <c r="B6" s="7" t="s">
        <v>106</v>
      </c>
    </row>
    <row r="7" spans="2:5" x14ac:dyDescent="0.25">
      <c r="B7" t="s">
        <v>39</v>
      </c>
      <c r="C7" s="23">
        <v>43101</v>
      </c>
      <c r="E7" t="s">
        <v>41</v>
      </c>
    </row>
    <row r="8" spans="2:5" x14ac:dyDescent="0.25">
      <c r="B8" t="s">
        <v>40</v>
      </c>
      <c r="C8" s="93">
        <v>1</v>
      </c>
      <c r="E8" t="s">
        <v>130</v>
      </c>
    </row>
    <row r="10" spans="2:5" x14ac:dyDescent="0.25">
      <c r="B10" s="7" t="s">
        <v>8</v>
      </c>
    </row>
    <row r="11" spans="2:5" x14ac:dyDescent="0.25">
      <c r="B11" t="s">
        <v>1</v>
      </c>
      <c r="C11" s="3">
        <v>1000000</v>
      </c>
      <c r="E11" t="s">
        <v>2</v>
      </c>
    </row>
    <row r="12" spans="2:5" x14ac:dyDescent="0.25">
      <c r="B12" t="s">
        <v>3</v>
      </c>
      <c r="C12" s="4">
        <v>0.1</v>
      </c>
      <c r="E12" s="5" t="s">
        <v>7</v>
      </c>
    </row>
    <row r="13" spans="2:5" x14ac:dyDescent="0.25">
      <c r="B13" t="s">
        <v>6</v>
      </c>
      <c r="C13" s="1">
        <v>24</v>
      </c>
      <c r="E13" t="s">
        <v>4</v>
      </c>
    </row>
    <row r="14" spans="2:5" x14ac:dyDescent="0.25">
      <c r="B14" t="s">
        <v>131</v>
      </c>
      <c r="C14" s="4">
        <v>0.05</v>
      </c>
      <c r="E14" s="5" t="s">
        <v>132</v>
      </c>
    </row>
    <row r="16" spans="2:5" x14ac:dyDescent="0.25">
      <c r="B16" s="7" t="s">
        <v>9</v>
      </c>
    </row>
    <row r="17" spans="2:5" x14ac:dyDescent="0.25">
      <c r="B17" t="s">
        <v>10</v>
      </c>
      <c r="C17" s="9">
        <v>6.9</v>
      </c>
      <c r="E17" t="s">
        <v>14</v>
      </c>
    </row>
    <row r="18" spans="2:5" x14ac:dyDescent="0.25">
      <c r="B18" t="s">
        <v>11</v>
      </c>
      <c r="C18" s="9">
        <v>2.9</v>
      </c>
      <c r="E18" t="s">
        <v>13</v>
      </c>
    </row>
    <row r="20" spans="2:5" x14ac:dyDescent="0.25">
      <c r="B20" s="7" t="s">
        <v>136</v>
      </c>
    </row>
    <row r="21" spans="2:5" x14ac:dyDescent="0.25">
      <c r="B21" t="s">
        <v>20</v>
      </c>
      <c r="C21" s="9">
        <v>30</v>
      </c>
      <c r="E21" t="s">
        <v>21</v>
      </c>
    </row>
    <row r="22" spans="2:5" x14ac:dyDescent="0.25">
      <c r="B22" t="s">
        <v>125</v>
      </c>
      <c r="C22" s="91">
        <v>0.15</v>
      </c>
      <c r="E22" t="s">
        <v>126</v>
      </c>
    </row>
    <row r="24" spans="2:5" x14ac:dyDescent="0.25">
      <c r="B24" s="7" t="s">
        <v>12</v>
      </c>
    </row>
    <row r="25" spans="2:5" x14ac:dyDescent="0.25">
      <c r="B25" t="s">
        <v>16</v>
      </c>
      <c r="C25" s="1">
        <v>10</v>
      </c>
      <c r="E25" t="s">
        <v>15</v>
      </c>
    </row>
    <row r="26" spans="2:5" x14ac:dyDescent="0.25">
      <c r="B26" t="s">
        <v>17</v>
      </c>
      <c r="C26" s="10">
        <v>60000</v>
      </c>
      <c r="E26" t="s">
        <v>18</v>
      </c>
    </row>
    <row r="28" spans="2:5" x14ac:dyDescent="0.25">
      <c r="B28" t="s">
        <v>118</v>
      </c>
      <c r="C28" s="10">
        <v>500</v>
      </c>
      <c r="E28" t="s">
        <v>116</v>
      </c>
    </row>
    <row r="29" spans="2:5" x14ac:dyDescent="0.25">
      <c r="B29" t="s">
        <v>119</v>
      </c>
      <c r="C29" s="10">
        <v>300</v>
      </c>
      <c r="E29" t="s">
        <v>117</v>
      </c>
    </row>
    <row r="30" spans="2:5" x14ac:dyDescent="0.25">
      <c r="B30" t="s">
        <v>140</v>
      </c>
      <c r="C30" s="91">
        <v>0.1</v>
      </c>
      <c r="E30" t="s">
        <v>141</v>
      </c>
    </row>
    <row r="32" spans="2:5" x14ac:dyDescent="0.25">
      <c r="B32" s="7" t="s">
        <v>22</v>
      </c>
    </row>
    <row r="33" spans="2:5" x14ac:dyDescent="0.25">
      <c r="B33" t="s">
        <v>0</v>
      </c>
      <c r="C33" s="1">
        <v>9</v>
      </c>
      <c r="E33" t="s">
        <v>25</v>
      </c>
    </row>
    <row r="34" spans="2:5" x14ac:dyDescent="0.25">
      <c r="B34" t="s">
        <v>23</v>
      </c>
      <c r="C34" s="10">
        <v>1000000</v>
      </c>
      <c r="E34" t="s">
        <v>24</v>
      </c>
    </row>
    <row r="36" spans="2:5" x14ac:dyDescent="0.25">
      <c r="B36" s="7" t="s">
        <v>93</v>
      </c>
    </row>
    <row r="37" spans="2:5" x14ac:dyDescent="0.25">
      <c r="B37" t="s">
        <v>94</v>
      </c>
      <c r="C37" s="61">
        <v>10</v>
      </c>
      <c r="E37" t="s">
        <v>97</v>
      </c>
    </row>
    <row r="38" spans="2:5" x14ac:dyDescent="0.25">
      <c r="B38" t="s">
        <v>95</v>
      </c>
      <c r="C38" s="4">
        <v>0.3</v>
      </c>
      <c r="E38" t="s">
        <v>96</v>
      </c>
    </row>
  </sheetData>
  <hyperlinks>
    <hyperlink ref="B1" location="Contents!B1" display="&lt;&lt; Contents"/>
  </hyperlinks>
  <pageMargins left="0.7" right="0.7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N65"/>
  <sheetViews>
    <sheetView showGridLines="0" zoomScale="90" zoomScaleNormal="90" workbookViewId="0">
      <pane xSplit="5" ySplit="5" topLeftCell="F6" activePane="bottomRight" state="frozen"/>
      <selection pane="topRight" activeCell="G1" sqref="G1"/>
      <selection pane="bottomLeft" activeCell="A4" sqref="A4"/>
      <selection pane="bottomRight"/>
    </sheetView>
  </sheetViews>
  <sheetFormatPr defaultRowHeight="15" x14ac:dyDescent="0.25"/>
  <cols>
    <col min="2" max="2" width="20.85546875" bestFit="1" customWidth="1"/>
    <col min="3" max="4" width="14.28515625" customWidth="1"/>
    <col min="5" max="5" width="4.28515625" customWidth="1"/>
    <col min="6" max="66" width="12.85546875" customWidth="1"/>
  </cols>
  <sheetData>
    <row r="1" spans="1:66" ht="15.75" x14ac:dyDescent="0.25">
      <c r="B1" s="84" t="s">
        <v>112</v>
      </c>
    </row>
    <row r="2" spans="1:66" ht="15.75" x14ac:dyDescent="0.25">
      <c r="B2" s="84"/>
    </row>
    <row r="3" spans="1:66" ht="18.75" x14ac:dyDescent="0.3">
      <c r="B3" s="12" t="s">
        <v>29</v>
      </c>
    </row>
    <row r="4" spans="1:66" x14ac:dyDescent="0.25">
      <c r="A4" s="14" t="s">
        <v>34</v>
      </c>
      <c r="F4" s="21" t="s">
        <v>26</v>
      </c>
    </row>
    <row r="5" spans="1:66" x14ac:dyDescent="0.25">
      <c r="A5" s="85">
        <v>1</v>
      </c>
      <c r="C5" s="22" t="s">
        <v>27</v>
      </c>
      <c r="D5" s="22" t="s">
        <v>28</v>
      </c>
      <c r="E5" s="21"/>
      <c r="F5" s="21">
        <v>0</v>
      </c>
      <c r="G5" s="21">
        <v>1</v>
      </c>
      <c r="H5" s="21">
        <f>G5+$D$7</f>
        <v>2</v>
      </c>
      <c r="I5" s="21">
        <f t="shared" ref="I5:BN5" si="0">H5+$D$7</f>
        <v>3</v>
      </c>
      <c r="J5" s="21">
        <f t="shared" si="0"/>
        <v>4</v>
      </c>
      <c r="K5" s="21">
        <f t="shared" si="0"/>
        <v>5</v>
      </c>
      <c r="L5" s="21">
        <f t="shared" si="0"/>
        <v>6</v>
      </c>
      <c r="M5" s="21">
        <f t="shared" si="0"/>
        <v>7</v>
      </c>
      <c r="N5" s="21">
        <f t="shared" si="0"/>
        <v>8</v>
      </c>
      <c r="O5" s="21">
        <f t="shared" si="0"/>
        <v>9</v>
      </c>
      <c r="P5" s="21">
        <f t="shared" si="0"/>
        <v>10</v>
      </c>
      <c r="Q5" s="21">
        <f t="shared" si="0"/>
        <v>11</v>
      </c>
      <c r="R5" s="21">
        <f t="shared" si="0"/>
        <v>12</v>
      </c>
      <c r="S5" s="21">
        <f t="shared" si="0"/>
        <v>13</v>
      </c>
      <c r="T5" s="21">
        <f t="shared" si="0"/>
        <v>14</v>
      </c>
      <c r="U5" s="21">
        <f t="shared" si="0"/>
        <v>15</v>
      </c>
      <c r="V5" s="21">
        <f t="shared" si="0"/>
        <v>16</v>
      </c>
      <c r="W5" s="21">
        <f t="shared" si="0"/>
        <v>17</v>
      </c>
      <c r="X5" s="21">
        <f t="shared" si="0"/>
        <v>18</v>
      </c>
      <c r="Y5" s="21">
        <f t="shared" si="0"/>
        <v>19</v>
      </c>
      <c r="Z5" s="21">
        <f t="shared" si="0"/>
        <v>20</v>
      </c>
      <c r="AA5" s="21">
        <f t="shared" si="0"/>
        <v>21</v>
      </c>
      <c r="AB5" s="21">
        <f t="shared" si="0"/>
        <v>22</v>
      </c>
      <c r="AC5" s="21">
        <f t="shared" si="0"/>
        <v>23</v>
      </c>
      <c r="AD5" s="21">
        <f t="shared" si="0"/>
        <v>24</v>
      </c>
      <c r="AE5" s="21">
        <f t="shared" si="0"/>
        <v>25</v>
      </c>
      <c r="AF5" s="21">
        <f t="shared" si="0"/>
        <v>26</v>
      </c>
      <c r="AG5" s="21">
        <f t="shared" si="0"/>
        <v>27</v>
      </c>
      <c r="AH5" s="21">
        <f t="shared" si="0"/>
        <v>28</v>
      </c>
      <c r="AI5" s="21">
        <f t="shared" si="0"/>
        <v>29</v>
      </c>
      <c r="AJ5" s="21">
        <f t="shared" si="0"/>
        <v>30</v>
      </c>
      <c r="AK5" s="21">
        <f t="shared" si="0"/>
        <v>31</v>
      </c>
      <c r="AL5" s="21">
        <f t="shared" si="0"/>
        <v>32</v>
      </c>
      <c r="AM5" s="21">
        <f t="shared" si="0"/>
        <v>33</v>
      </c>
      <c r="AN5" s="21">
        <f t="shared" si="0"/>
        <v>34</v>
      </c>
      <c r="AO5" s="21">
        <f t="shared" si="0"/>
        <v>35</v>
      </c>
      <c r="AP5" s="21">
        <f t="shared" si="0"/>
        <v>36</v>
      </c>
      <c r="AQ5" s="21">
        <f t="shared" si="0"/>
        <v>37</v>
      </c>
      <c r="AR5" s="21">
        <f t="shared" si="0"/>
        <v>38</v>
      </c>
      <c r="AS5" s="21">
        <f t="shared" si="0"/>
        <v>39</v>
      </c>
      <c r="AT5" s="21">
        <f t="shared" si="0"/>
        <v>40</v>
      </c>
      <c r="AU5" s="21">
        <f t="shared" si="0"/>
        <v>41</v>
      </c>
      <c r="AV5" s="21">
        <f t="shared" si="0"/>
        <v>42</v>
      </c>
      <c r="AW5" s="21">
        <f t="shared" si="0"/>
        <v>43</v>
      </c>
      <c r="AX5" s="21">
        <f t="shared" si="0"/>
        <v>44</v>
      </c>
      <c r="AY5" s="21">
        <f t="shared" si="0"/>
        <v>45</v>
      </c>
      <c r="AZ5" s="21">
        <f t="shared" si="0"/>
        <v>46</v>
      </c>
      <c r="BA5" s="21">
        <f t="shared" si="0"/>
        <v>47</v>
      </c>
      <c r="BB5" s="21">
        <f t="shared" si="0"/>
        <v>48</v>
      </c>
      <c r="BC5" s="21">
        <f t="shared" si="0"/>
        <v>49</v>
      </c>
      <c r="BD5" s="21">
        <f t="shared" si="0"/>
        <v>50</v>
      </c>
      <c r="BE5" s="21">
        <f t="shared" si="0"/>
        <v>51</v>
      </c>
      <c r="BF5" s="21">
        <f t="shared" si="0"/>
        <v>52</v>
      </c>
      <c r="BG5" s="21">
        <f t="shared" si="0"/>
        <v>53</v>
      </c>
      <c r="BH5" s="21">
        <f t="shared" si="0"/>
        <v>54</v>
      </c>
      <c r="BI5" s="21">
        <f t="shared" si="0"/>
        <v>55</v>
      </c>
      <c r="BJ5" s="21">
        <f t="shared" si="0"/>
        <v>56</v>
      </c>
      <c r="BK5" s="21">
        <f t="shared" si="0"/>
        <v>57</v>
      </c>
      <c r="BL5" s="21">
        <f t="shared" si="0"/>
        <v>58</v>
      </c>
      <c r="BM5" s="21">
        <f t="shared" si="0"/>
        <v>59</v>
      </c>
      <c r="BN5" s="21">
        <f t="shared" si="0"/>
        <v>60</v>
      </c>
    </row>
    <row r="6" spans="1:66" s="11" customFormat="1" x14ac:dyDescent="0.25">
      <c r="A6" s="45"/>
      <c r="B6" s="19"/>
      <c r="C6" s="20"/>
      <c r="D6" s="20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x14ac:dyDescent="0.25">
      <c r="A7" s="85">
        <v>2</v>
      </c>
      <c r="B7" t="s">
        <v>37</v>
      </c>
      <c r="C7" s="65">
        <f>Assumptions!$C$7</f>
        <v>43101</v>
      </c>
      <c r="D7" s="66">
        <f>Assumptions!$C$8</f>
        <v>1</v>
      </c>
      <c r="F7" s="24">
        <f>C7-1</f>
        <v>43100</v>
      </c>
      <c r="G7" s="24">
        <f t="shared" ref="G7:AL7" si="1">EOMONTH(F7,$D$7)</f>
        <v>43131</v>
      </c>
      <c r="H7" s="24">
        <f t="shared" si="1"/>
        <v>43159</v>
      </c>
      <c r="I7" s="24">
        <f t="shared" si="1"/>
        <v>43190</v>
      </c>
      <c r="J7" s="24">
        <f t="shared" si="1"/>
        <v>43220</v>
      </c>
      <c r="K7" s="24">
        <f t="shared" si="1"/>
        <v>43251</v>
      </c>
      <c r="L7" s="24">
        <f t="shared" si="1"/>
        <v>43281</v>
      </c>
      <c r="M7" s="24">
        <f t="shared" si="1"/>
        <v>43312</v>
      </c>
      <c r="N7" s="24">
        <f t="shared" si="1"/>
        <v>43343</v>
      </c>
      <c r="O7" s="24">
        <f t="shared" si="1"/>
        <v>43373</v>
      </c>
      <c r="P7" s="24">
        <f t="shared" si="1"/>
        <v>43404</v>
      </c>
      <c r="Q7" s="24">
        <f t="shared" si="1"/>
        <v>43434</v>
      </c>
      <c r="R7" s="24">
        <f t="shared" si="1"/>
        <v>43465</v>
      </c>
      <c r="S7" s="24">
        <f t="shared" si="1"/>
        <v>43496</v>
      </c>
      <c r="T7" s="24">
        <f t="shared" si="1"/>
        <v>43524</v>
      </c>
      <c r="U7" s="24">
        <f t="shared" si="1"/>
        <v>43555</v>
      </c>
      <c r="V7" s="24">
        <f t="shared" si="1"/>
        <v>43585</v>
      </c>
      <c r="W7" s="24">
        <f t="shared" si="1"/>
        <v>43616</v>
      </c>
      <c r="X7" s="24">
        <f t="shared" si="1"/>
        <v>43646</v>
      </c>
      <c r="Y7" s="24">
        <f t="shared" si="1"/>
        <v>43677</v>
      </c>
      <c r="Z7" s="24">
        <f t="shared" si="1"/>
        <v>43708</v>
      </c>
      <c r="AA7" s="24">
        <f t="shared" si="1"/>
        <v>43738</v>
      </c>
      <c r="AB7" s="24">
        <f t="shared" si="1"/>
        <v>43769</v>
      </c>
      <c r="AC7" s="24">
        <f t="shared" si="1"/>
        <v>43799</v>
      </c>
      <c r="AD7" s="24">
        <f t="shared" si="1"/>
        <v>43830</v>
      </c>
      <c r="AE7" s="24">
        <f t="shared" si="1"/>
        <v>43861</v>
      </c>
      <c r="AF7" s="24">
        <f t="shared" si="1"/>
        <v>43890</v>
      </c>
      <c r="AG7" s="24">
        <f t="shared" si="1"/>
        <v>43921</v>
      </c>
      <c r="AH7" s="24">
        <f t="shared" si="1"/>
        <v>43951</v>
      </c>
      <c r="AI7" s="24">
        <f t="shared" si="1"/>
        <v>43982</v>
      </c>
      <c r="AJ7" s="24">
        <f t="shared" si="1"/>
        <v>44012</v>
      </c>
      <c r="AK7" s="24">
        <f t="shared" si="1"/>
        <v>44043</v>
      </c>
      <c r="AL7" s="24">
        <f t="shared" si="1"/>
        <v>44074</v>
      </c>
      <c r="AM7" s="24">
        <f t="shared" ref="AM7:BN7" si="2">EOMONTH(AL7,$D$7)</f>
        <v>44104</v>
      </c>
      <c r="AN7" s="24">
        <f t="shared" si="2"/>
        <v>44135</v>
      </c>
      <c r="AO7" s="24">
        <f t="shared" si="2"/>
        <v>44165</v>
      </c>
      <c r="AP7" s="24">
        <f t="shared" si="2"/>
        <v>44196</v>
      </c>
      <c r="AQ7" s="24">
        <f t="shared" si="2"/>
        <v>44227</v>
      </c>
      <c r="AR7" s="24">
        <f t="shared" si="2"/>
        <v>44255</v>
      </c>
      <c r="AS7" s="24">
        <f t="shared" si="2"/>
        <v>44286</v>
      </c>
      <c r="AT7" s="24">
        <f t="shared" si="2"/>
        <v>44316</v>
      </c>
      <c r="AU7" s="24">
        <f t="shared" si="2"/>
        <v>44347</v>
      </c>
      <c r="AV7" s="24">
        <f t="shared" si="2"/>
        <v>44377</v>
      </c>
      <c r="AW7" s="24">
        <f t="shared" si="2"/>
        <v>44408</v>
      </c>
      <c r="AX7" s="24">
        <f t="shared" si="2"/>
        <v>44439</v>
      </c>
      <c r="AY7" s="24">
        <f t="shared" si="2"/>
        <v>44469</v>
      </c>
      <c r="AZ7" s="24">
        <f t="shared" si="2"/>
        <v>44500</v>
      </c>
      <c r="BA7" s="24">
        <f t="shared" si="2"/>
        <v>44530</v>
      </c>
      <c r="BB7" s="24">
        <f t="shared" si="2"/>
        <v>44561</v>
      </c>
      <c r="BC7" s="24">
        <f t="shared" si="2"/>
        <v>44592</v>
      </c>
      <c r="BD7" s="24">
        <f t="shared" si="2"/>
        <v>44620</v>
      </c>
      <c r="BE7" s="24">
        <f t="shared" si="2"/>
        <v>44651</v>
      </c>
      <c r="BF7" s="24">
        <f t="shared" si="2"/>
        <v>44681</v>
      </c>
      <c r="BG7" s="24">
        <f t="shared" si="2"/>
        <v>44712</v>
      </c>
      <c r="BH7" s="24">
        <f t="shared" si="2"/>
        <v>44742</v>
      </c>
      <c r="BI7" s="24">
        <f t="shared" si="2"/>
        <v>44773</v>
      </c>
      <c r="BJ7" s="24">
        <f t="shared" si="2"/>
        <v>44804</v>
      </c>
      <c r="BK7" s="24">
        <f t="shared" si="2"/>
        <v>44834</v>
      </c>
      <c r="BL7" s="24">
        <f t="shared" si="2"/>
        <v>44865</v>
      </c>
      <c r="BM7" s="24">
        <f t="shared" si="2"/>
        <v>44895</v>
      </c>
      <c r="BN7" s="24">
        <f t="shared" si="2"/>
        <v>44926</v>
      </c>
    </row>
    <row r="8" spans="1:66" x14ac:dyDescent="0.25">
      <c r="A8" s="85">
        <v>3</v>
      </c>
      <c r="B8" t="s">
        <v>38</v>
      </c>
      <c r="F8">
        <f t="shared" ref="F8:AK8" si="3">YEAR(F7)</f>
        <v>2017</v>
      </c>
      <c r="G8">
        <f t="shared" si="3"/>
        <v>2018</v>
      </c>
      <c r="H8">
        <f t="shared" si="3"/>
        <v>2018</v>
      </c>
      <c r="I8">
        <f t="shared" si="3"/>
        <v>2018</v>
      </c>
      <c r="J8">
        <f t="shared" si="3"/>
        <v>2018</v>
      </c>
      <c r="K8">
        <f t="shared" si="3"/>
        <v>2018</v>
      </c>
      <c r="L8">
        <f t="shared" si="3"/>
        <v>2018</v>
      </c>
      <c r="M8">
        <f t="shared" si="3"/>
        <v>2018</v>
      </c>
      <c r="N8">
        <f t="shared" si="3"/>
        <v>2018</v>
      </c>
      <c r="O8">
        <f t="shared" si="3"/>
        <v>2018</v>
      </c>
      <c r="P8">
        <f t="shared" si="3"/>
        <v>2018</v>
      </c>
      <c r="Q8">
        <f t="shared" si="3"/>
        <v>2018</v>
      </c>
      <c r="R8">
        <f t="shared" si="3"/>
        <v>2018</v>
      </c>
      <c r="S8">
        <f t="shared" si="3"/>
        <v>2019</v>
      </c>
      <c r="T8">
        <f t="shared" si="3"/>
        <v>2019</v>
      </c>
      <c r="U8">
        <f t="shared" si="3"/>
        <v>2019</v>
      </c>
      <c r="V8">
        <f t="shared" si="3"/>
        <v>2019</v>
      </c>
      <c r="W8">
        <f t="shared" si="3"/>
        <v>2019</v>
      </c>
      <c r="X8">
        <f t="shared" si="3"/>
        <v>2019</v>
      </c>
      <c r="Y8">
        <f t="shared" si="3"/>
        <v>2019</v>
      </c>
      <c r="Z8">
        <f t="shared" si="3"/>
        <v>2019</v>
      </c>
      <c r="AA8">
        <f t="shared" si="3"/>
        <v>2019</v>
      </c>
      <c r="AB8">
        <f t="shared" si="3"/>
        <v>2019</v>
      </c>
      <c r="AC8">
        <f t="shared" si="3"/>
        <v>2019</v>
      </c>
      <c r="AD8">
        <f t="shared" si="3"/>
        <v>2019</v>
      </c>
      <c r="AE8">
        <f t="shared" si="3"/>
        <v>2020</v>
      </c>
      <c r="AF8">
        <f t="shared" si="3"/>
        <v>2020</v>
      </c>
      <c r="AG8">
        <f t="shared" si="3"/>
        <v>2020</v>
      </c>
      <c r="AH8">
        <f t="shared" si="3"/>
        <v>2020</v>
      </c>
      <c r="AI8">
        <f t="shared" si="3"/>
        <v>2020</v>
      </c>
      <c r="AJ8">
        <f t="shared" si="3"/>
        <v>2020</v>
      </c>
      <c r="AK8">
        <f t="shared" si="3"/>
        <v>2020</v>
      </c>
      <c r="AL8">
        <f t="shared" ref="AL8:BN8" si="4">YEAR(AL7)</f>
        <v>2020</v>
      </c>
      <c r="AM8">
        <f t="shared" si="4"/>
        <v>2020</v>
      </c>
      <c r="AN8">
        <f t="shared" si="4"/>
        <v>2020</v>
      </c>
      <c r="AO8">
        <f t="shared" si="4"/>
        <v>2020</v>
      </c>
      <c r="AP8">
        <f t="shared" si="4"/>
        <v>2020</v>
      </c>
      <c r="AQ8">
        <f t="shared" si="4"/>
        <v>2021</v>
      </c>
      <c r="AR8">
        <f t="shared" si="4"/>
        <v>2021</v>
      </c>
      <c r="AS8">
        <f t="shared" si="4"/>
        <v>2021</v>
      </c>
      <c r="AT8">
        <f t="shared" si="4"/>
        <v>2021</v>
      </c>
      <c r="AU8">
        <f t="shared" si="4"/>
        <v>2021</v>
      </c>
      <c r="AV8">
        <f t="shared" si="4"/>
        <v>2021</v>
      </c>
      <c r="AW8">
        <f t="shared" si="4"/>
        <v>2021</v>
      </c>
      <c r="AX8">
        <f t="shared" si="4"/>
        <v>2021</v>
      </c>
      <c r="AY8">
        <f t="shared" si="4"/>
        <v>2021</v>
      </c>
      <c r="AZ8">
        <f t="shared" si="4"/>
        <v>2021</v>
      </c>
      <c r="BA8">
        <f t="shared" si="4"/>
        <v>2021</v>
      </c>
      <c r="BB8">
        <f t="shared" si="4"/>
        <v>2021</v>
      </c>
      <c r="BC8">
        <f t="shared" si="4"/>
        <v>2022</v>
      </c>
      <c r="BD8">
        <f t="shared" si="4"/>
        <v>2022</v>
      </c>
      <c r="BE8">
        <f t="shared" si="4"/>
        <v>2022</v>
      </c>
      <c r="BF8">
        <f t="shared" si="4"/>
        <v>2022</v>
      </c>
      <c r="BG8">
        <f t="shared" si="4"/>
        <v>2022</v>
      </c>
      <c r="BH8">
        <f t="shared" si="4"/>
        <v>2022</v>
      </c>
      <c r="BI8">
        <f t="shared" si="4"/>
        <v>2022</v>
      </c>
      <c r="BJ8">
        <f t="shared" si="4"/>
        <v>2022</v>
      </c>
      <c r="BK8">
        <f t="shared" si="4"/>
        <v>2022</v>
      </c>
      <c r="BL8">
        <f t="shared" si="4"/>
        <v>2022</v>
      </c>
      <c r="BM8">
        <f t="shared" si="4"/>
        <v>2022</v>
      </c>
      <c r="BN8">
        <f t="shared" si="4"/>
        <v>2022</v>
      </c>
    </row>
    <row r="9" spans="1:66" x14ac:dyDescent="0.25">
      <c r="A9" s="45"/>
    </row>
    <row r="10" spans="1:66" x14ac:dyDescent="0.25">
      <c r="A10" s="85">
        <v>4</v>
      </c>
      <c r="B10" t="s">
        <v>30</v>
      </c>
      <c r="C10" s="67">
        <f>Assumptions!$C$33</f>
        <v>9</v>
      </c>
      <c r="D10" s="13"/>
      <c r="G10">
        <f t="shared" ref="G10:AL10" si="5">IF(G$5&lt;=$C$10,1,0)</f>
        <v>1</v>
      </c>
      <c r="H10">
        <f>IF(H$5&lt;=$C$10,1,0)</f>
        <v>1</v>
      </c>
      <c r="I10">
        <f t="shared" si="5"/>
        <v>1</v>
      </c>
      <c r="J10">
        <f t="shared" si="5"/>
        <v>1</v>
      </c>
      <c r="K10">
        <f t="shared" si="5"/>
        <v>1</v>
      </c>
      <c r="L10">
        <f t="shared" si="5"/>
        <v>1</v>
      </c>
      <c r="M10">
        <f t="shared" si="5"/>
        <v>1</v>
      </c>
      <c r="N10">
        <f t="shared" si="5"/>
        <v>1</v>
      </c>
      <c r="O10">
        <f t="shared" si="5"/>
        <v>1</v>
      </c>
      <c r="P10">
        <f t="shared" si="5"/>
        <v>0</v>
      </c>
      <c r="Q10">
        <f t="shared" si="5"/>
        <v>0</v>
      </c>
      <c r="R10">
        <f t="shared" si="5"/>
        <v>0</v>
      </c>
      <c r="S10">
        <f t="shared" si="5"/>
        <v>0</v>
      </c>
      <c r="T10">
        <f t="shared" si="5"/>
        <v>0</v>
      </c>
      <c r="U10">
        <f t="shared" si="5"/>
        <v>0</v>
      </c>
      <c r="V10">
        <f t="shared" si="5"/>
        <v>0</v>
      </c>
      <c r="W10">
        <f t="shared" si="5"/>
        <v>0</v>
      </c>
      <c r="X10">
        <f t="shared" si="5"/>
        <v>0</v>
      </c>
      <c r="Y10">
        <f t="shared" si="5"/>
        <v>0</v>
      </c>
      <c r="Z10">
        <f t="shared" si="5"/>
        <v>0</v>
      </c>
      <c r="AA10">
        <f t="shared" si="5"/>
        <v>0</v>
      </c>
      <c r="AB10">
        <f t="shared" si="5"/>
        <v>0</v>
      </c>
      <c r="AC10">
        <f t="shared" si="5"/>
        <v>0</v>
      </c>
      <c r="AD10">
        <f t="shared" si="5"/>
        <v>0</v>
      </c>
      <c r="AE10">
        <f t="shared" si="5"/>
        <v>0</v>
      </c>
      <c r="AF10">
        <f t="shared" si="5"/>
        <v>0</v>
      </c>
      <c r="AG10">
        <f t="shared" si="5"/>
        <v>0</v>
      </c>
      <c r="AH10">
        <f t="shared" si="5"/>
        <v>0</v>
      </c>
      <c r="AI10">
        <f t="shared" si="5"/>
        <v>0</v>
      </c>
      <c r="AJ10">
        <f t="shared" si="5"/>
        <v>0</v>
      </c>
      <c r="AK10">
        <f t="shared" si="5"/>
        <v>0</v>
      </c>
      <c r="AL10">
        <f t="shared" si="5"/>
        <v>0</v>
      </c>
      <c r="AM10">
        <f t="shared" ref="AM10:BN10" si="6">IF(AM$5&lt;=$C$10,1,0)</f>
        <v>0</v>
      </c>
      <c r="AN10">
        <f t="shared" si="6"/>
        <v>0</v>
      </c>
      <c r="AO10">
        <f t="shared" si="6"/>
        <v>0</v>
      </c>
      <c r="AP10">
        <f t="shared" si="6"/>
        <v>0</v>
      </c>
      <c r="AQ10">
        <f t="shared" si="6"/>
        <v>0</v>
      </c>
      <c r="AR10">
        <f t="shared" si="6"/>
        <v>0</v>
      </c>
      <c r="AS10">
        <f t="shared" si="6"/>
        <v>0</v>
      </c>
      <c r="AT10">
        <f t="shared" si="6"/>
        <v>0</v>
      </c>
      <c r="AU10">
        <f t="shared" si="6"/>
        <v>0</v>
      </c>
      <c r="AV10">
        <f t="shared" si="6"/>
        <v>0</v>
      </c>
      <c r="AW10">
        <f t="shared" si="6"/>
        <v>0</v>
      </c>
      <c r="AX10">
        <f t="shared" si="6"/>
        <v>0</v>
      </c>
      <c r="AY10">
        <f t="shared" si="6"/>
        <v>0</v>
      </c>
      <c r="AZ10">
        <f t="shared" si="6"/>
        <v>0</v>
      </c>
      <c r="BA10">
        <f t="shared" si="6"/>
        <v>0</v>
      </c>
      <c r="BB10">
        <f t="shared" si="6"/>
        <v>0</v>
      </c>
      <c r="BC10">
        <f t="shared" si="6"/>
        <v>0</v>
      </c>
      <c r="BD10">
        <f t="shared" si="6"/>
        <v>0</v>
      </c>
      <c r="BE10">
        <f t="shared" si="6"/>
        <v>0</v>
      </c>
      <c r="BF10">
        <f t="shared" si="6"/>
        <v>0</v>
      </c>
      <c r="BG10">
        <f t="shared" si="6"/>
        <v>0</v>
      </c>
      <c r="BH10">
        <f t="shared" si="6"/>
        <v>0</v>
      </c>
      <c r="BI10">
        <f t="shared" si="6"/>
        <v>0</v>
      </c>
      <c r="BJ10">
        <f t="shared" si="6"/>
        <v>0</v>
      </c>
      <c r="BK10">
        <f t="shared" si="6"/>
        <v>0</v>
      </c>
      <c r="BL10">
        <f t="shared" si="6"/>
        <v>0</v>
      </c>
      <c r="BM10">
        <f t="shared" si="6"/>
        <v>0</v>
      </c>
      <c r="BN10">
        <f t="shared" si="6"/>
        <v>0</v>
      </c>
    </row>
    <row r="11" spans="1:66" x14ac:dyDescent="0.25">
      <c r="A11" s="85">
        <v>5</v>
      </c>
      <c r="B11" t="s">
        <v>31</v>
      </c>
      <c r="C11" s="67">
        <f>Assumptions!$C$13</f>
        <v>24</v>
      </c>
      <c r="D11" s="13"/>
      <c r="G11">
        <f t="shared" ref="G11:AL11" si="7">IF(AND(G$5&gt;$C$10,G$5&lt;=$C$10+$C$11),1,0)</f>
        <v>0</v>
      </c>
      <c r="H11">
        <f t="shared" si="7"/>
        <v>0</v>
      </c>
      <c r="I11">
        <f t="shared" si="7"/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</v>
      </c>
      <c r="O11">
        <f t="shared" si="7"/>
        <v>0</v>
      </c>
      <c r="P11">
        <f t="shared" si="7"/>
        <v>1</v>
      </c>
      <c r="Q11">
        <f t="shared" si="7"/>
        <v>1</v>
      </c>
      <c r="R11">
        <f t="shared" si="7"/>
        <v>1</v>
      </c>
      <c r="S11">
        <f t="shared" si="7"/>
        <v>1</v>
      </c>
      <c r="T11">
        <f t="shared" si="7"/>
        <v>1</v>
      </c>
      <c r="U11">
        <f t="shared" si="7"/>
        <v>1</v>
      </c>
      <c r="V11">
        <f t="shared" si="7"/>
        <v>1</v>
      </c>
      <c r="W11">
        <f t="shared" si="7"/>
        <v>1</v>
      </c>
      <c r="X11">
        <f t="shared" si="7"/>
        <v>1</v>
      </c>
      <c r="Y11">
        <f t="shared" si="7"/>
        <v>1</v>
      </c>
      <c r="Z11">
        <f t="shared" si="7"/>
        <v>1</v>
      </c>
      <c r="AA11">
        <f t="shared" si="7"/>
        <v>1</v>
      </c>
      <c r="AB11">
        <f t="shared" si="7"/>
        <v>1</v>
      </c>
      <c r="AC11">
        <f t="shared" si="7"/>
        <v>1</v>
      </c>
      <c r="AD11">
        <f t="shared" si="7"/>
        <v>1</v>
      </c>
      <c r="AE11">
        <f t="shared" si="7"/>
        <v>1</v>
      </c>
      <c r="AF11">
        <f t="shared" si="7"/>
        <v>1</v>
      </c>
      <c r="AG11">
        <f t="shared" si="7"/>
        <v>1</v>
      </c>
      <c r="AH11">
        <f t="shared" si="7"/>
        <v>1</v>
      </c>
      <c r="AI11">
        <f t="shared" si="7"/>
        <v>1</v>
      </c>
      <c r="AJ11">
        <f t="shared" si="7"/>
        <v>1</v>
      </c>
      <c r="AK11">
        <f t="shared" si="7"/>
        <v>1</v>
      </c>
      <c r="AL11">
        <f t="shared" si="7"/>
        <v>1</v>
      </c>
      <c r="AM11">
        <f t="shared" ref="AM11:BN11" si="8">IF(AND(AM$5&gt;$C$10,AM$5&lt;=$C$10+$C$11),1,0)</f>
        <v>1</v>
      </c>
      <c r="AN11">
        <f t="shared" si="8"/>
        <v>0</v>
      </c>
      <c r="AO11">
        <f t="shared" si="8"/>
        <v>0</v>
      </c>
      <c r="AP11">
        <f t="shared" si="8"/>
        <v>0</v>
      </c>
      <c r="AQ11">
        <f t="shared" si="8"/>
        <v>0</v>
      </c>
      <c r="AR11">
        <f t="shared" si="8"/>
        <v>0</v>
      </c>
      <c r="AS11">
        <f t="shared" si="8"/>
        <v>0</v>
      </c>
      <c r="AT11">
        <f t="shared" si="8"/>
        <v>0</v>
      </c>
      <c r="AU11">
        <f t="shared" si="8"/>
        <v>0</v>
      </c>
      <c r="AV11">
        <f t="shared" si="8"/>
        <v>0</v>
      </c>
      <c r="AW11">
        <f t="shared" si="8"/>
        <v>0</v>
      </c>
      <c r="AX11">
        <f t="shared" si="8"/>
        <v>0</v>
      </c>
      <c r="AY11">
        <f t="shared" si="8"/>
        <v>0</v>
      </c>
      <c r="AZ11">
        <f t="shared" si="8"/>
        <v>0</v>
      </c>
      <c r="BA11">
        <f t="shared" si="8"/>
        <v>0</v>
      </c>
      <c r="BB11">
        <f t="shared" si="8"/>
        <v>0</v>
      </c>
      <c r="BC11">
        <f t="shared" si="8"/>
        <v>0</v>
      </c>
      <c r="BD11">
        <f t="shared" si="8"/>
        <v>0</v>
      </c>
      <c r="BE11">
        <f t="shared" si="8"/>
        <v>0</v>
      </c>
      <c r="BF11">
        <f t="shared" si="8"/>
        <v>0</v>
      </c>
      <c r="BG11">
        <f t="shared" si="8"/>
        <v>0</v>
      </c>
      <c r="BH11">
        <f t="shared" si="8"/>
        <v>0</v>
      </c>
      <c r="BI11">
        <f t="shared" si="8"/>
        <v>0</v>
      </c>
      <c r="BJ11">
        <f t="shared" si="8"/>
        <v>0</v>
      </c>
      <c r="BK11">
        <f t="shared" si="8"/>
        <v>0</v>
      </c>
      <c r="BL11">
        <f t="shared" si="8"/>
        <v>0</v>
      </c>
      <c r="BM11">
        <f t="shared" si="8"/>
        <v>0</v>
      </c>
      <c r="BN11">
        <f t="shared" si="8"/>
        <v>0</v>
      </c>
    </row>
    <row r="12" spans="1:66" x14ac:dyDescent="0.25">
      <c r="A12" s="45"/>
      <c r="C12" s="13"/>
      <c r="D12" s="13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x14ac:dyDescent="0.25">
      <c r="A13" s="45"/>
      <c r="B13" s="6" t="s">
        <v>78</v>
      </c>
      <c r="C13" s="13"/>
      <c r="D13" s="13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x14ac:dyDescent="0.25">
      <c r="A14" s="45"/>
      <c r="B14" s="53" t="s">
        <v>52</v>
      </c>
      <c r="C14" s="69">
        <f>Assumptions!$C$11</f>
        <v>1000000</v>
      </c>
      <c r="D14" s="13"/>
      <c r="E14" s="51"/>
      <c r="F14" s="52">
        <f>$C$14</f>
        <v>1000000</v>
      </c>
      <c r="G14" s="52">
        <f t="shared" ref="G14:AL14" si="9">F14</f>
        <v>1000000</v>
      </c>
      <c r="H14" s="52">
        <f t="shared" si="9"/>
        <v>1000000</v>
      </c>
      <c r="I14" s="52">
        <f t="shared" si="9"/>
        <v>1000000</v>
      </c>
      <c r="J14" s="52">
        <f t="shared" si="9"/>
        <v>1000000</v>
      </c>
      <c r="K14" s="52">
        <f t="shared" si="9"/>
        <v>1000000</v>
      </c>
      <c r="L14" s="52">
        <f t="shared" si="9"/>
        <v>1000000</v>
      </c>
      <c r="M14" s="52">
        <f t="shared" si="9"/>
        <v>1000000</v>
      </c>
      <c r="N14" s="52">
        <f t="shared" si="9"/>
        <v>1000000</v>
      </c>
      <c r="O14" s="52">
        <f t="shared" si="9"/>
        <v>1000000</v>
      </c>
      <c r="P14" s="52">
        <f t="shared" si="9"/>
        <v>1000000</v>
      </c>
      <c r="Q14" s="52">
        <f t="shared" si="9"/>
        <v>1000000</v>
      </c>
      <c r="R14" s="52">
        <f t="shared" si="9"/>
        <v>1000000</v>
      </c>
      <c r="S14" s="52">
        <f t="shared" si="9"/>
        <v>1000000</v>
      </c>
      <c r="T14" s="52">
        <f t="shared" si="9"/>
        <v>1000000</v>
      </c>
      <c r="U14" s="52">
        <f t="shared" si="9"/>
        <v>1000000</v>
      </c>
      <c r="V14" s="52">
        <f t="shared" si="9"/>
        <v>1000000</v>
      </c>
      <c r="W14" s="52">
        <f t="shared" si="9"/>
        <v>1000000</v>
      </c>
      <c r="X14" s="52">
        <f t="shared" si="9"/>
        <v>1000000</v>
      </c>
      <c r="Y14" s="52">
        <f t="shared" si="9"/>
        <v>1000000</v>
      </c>
      <c r="Z14" s="52">
        <f t="shared" si="9"/>
        <v>1000000</v>
      </c>
      <c r="AA14" s="52">
        <f t="shared" si="9"/>
        <v>1000000</v>
      </c>
      <c r="AB14" s="52">
        <f t="shared" si="9"/>
        <v>1000000</v>
      </c>
      <c r="AC14" s="52">
        <f t="shared" si="9"/>
        <v>1000000</v>
      </c>
      <c r="AD14" s="52">
        <f t="shared" si="9"/>
        <v>1000000</v>
      </c>
      <c r="AE14" s="52">
        <f t="shared" si="9"/>
        <v>1000000</v>
      </c>
      <c r="AF14" s="52">
        <f t="shared" si="9"/>
        <v>1000000</v>
      </c>
      <c r="AG14" s="52">
        <f t="shared" si="9"/>
        <v>1000000</v>
      </c>
      <c r="AH14" s="52">
        <f t="shared" si="9"/>
        <v>1000000</v>
      </c>
      <c r="AI14" s="52">
        <f t="shared" si="9"/>
        <v>1000000</v>
      </c>
      <c r="AJ14" s="52">
        <f t="shared" si="9"/>
        <v>1000000</v>
      </c>
      <c r="AK14" s="52">
        <f t="shared" si="9"/>
        <v>1000000</v>
      </c>
      <c r="AL14" s="52">
        <f t="shared" si="9"/>
        <v>1000000</v>
      </c>
      <c r="AM14" s="52">
        <f t="shared" ref="AM14:BN14" si="10">AL14</f>
        <v>1000000</v>
      </c>
      <c r="AN14" s="52">
        <f t="shared" si="10"/>
        <v>1000000</v>
      </c>
      <c r="AO14" s="52">
        <f t="shared" si="10"/>
        <v>1000000</v>
      </c>
      <c r="AP14" s="52">
        <f t="shared" si="10"/>
        <v>1000000</v>
      </c>
      <c r="AQ14" s="52">
        <f t="shared" si="10"/>
        <v>1000000</v>
      </c>
      <c r="AR14" s="52">
        <f t="shared" si="10"/>
        <v>1000000</v>
      </c>
      <c r="AS14" s="52">
        <f t="shared" si="10"/>
        <v>1000000</v>
      </c>
      <c r="AT14" s="52">
        <f t="shared" si="10"/>
        <v>1000000</v>
      </c>
      <c r="AU14" s="52">
        <f t="shared" si="10"/>
        <v>1000000</v>
      </c>
      <c r="AV14" s="52">
        <f t="shared" si="10"/>
        <v>1000000</v>
      </c>
      <c r="AW14" s="52">
        <f t="shared" si="10"/>
        <v>1000000</v>
      </c>
      <c r="AX14" s="52">
        <f t="shared" si="10"/>
        <v>1000000</v>
      </c>
      <c r="AY14" s="52">
        <f t="shared" si="10"/>
        <v>1000000</v>
      </c>
      <c r="AZ14" s="52">
        <f t="shared" si="10"/>
        <v>1000000</v>
      </c>
      <c r="BA14" s="52">
        <f t="shared" si="10"/>
        <v>1000000</v>
      </c>
      <c r="BB14" s="52">
        <f t="shared" si="10"/>
        <v>1000000</v>
      </c>
      <c r="BC14" s="52">
        <f t="shared" si="10"/>
        <v>1000000</v>
      </c>
      <c r="BD14" s="52">
        <f t="shared" si="10"/>
        <v>1000000</v>
      </c>
      <c r="BE14" s="52">
        <f t="shared" si="10"/>
        <v>1000000</v>
      </c>
      <c r="BF14" s="52">
        <f t="shared" si="10"/>
        <v>1000000</v>
      </c>
      <c r="BG14" s="52">
        <f t="shared" si="10"/>
        <v>1000000</v>
      </c>
      <c r="BH14" s="52">
        <f t="shared" si="10"/>
        <v>1000000</v>
      </c>
      <c r="BI14" s="52">
        <f t="shared" si="10"/>
        <v>1000000</v>
      </c>
      <c r="BJ14" s="52">
        <f t="shared" si="10"/>
        <v>1000000</v>
      </c>
      <c r="BK14" s="52">
        <f t="shared" si="10"/>
        <v>1000000</v>
      </c>
      <c r="BL14" s="52">
        <f t="shared" si="10"/>
        <v>1000000</v>
      </c>
      <c r="BM14" s="52">
        <f t="shared" si="10"/>
        <v>1000000</v>
      </c>
      <c r="BN14" s="52">
        <f t="shared" si="10"/>
        <v>1000000</v>
      </c>
    </row>
    <row r="15" spans="1:66" x14ac:dyDescent="0.25">
      <c r="A15" s="85">
        <v>6</v>
      </c>
      <c r="B15" s="31" t="s">
        <v>135</v>
      </c>
      <c r="C15" s="68">
        <f>Assumptions!$C$12</f>
        <v>0.1</v>
      </c>
      <c r="D15" s="13"/>
      <c r="G15" s="15">
        <f t="shared" ref="G15:AL15" si="11">F15+G$11*$C$15/$C$11</f>
        <v>0</v>
      </c>
      <c r="H15" s="15">
        <f t="shared" si="11"/>
        <v>0</v>
      </c>
      <c r="I15" s="15">
        <f t="shared" si="11"/>
        <v>0</v>
      </c>
      <c r="J15" s="15">
        <f t="shared" si="11"/>
        <v>0</v>
      </c>
      <c r="K15" s="15">
        <f t="shared" si="11"/>
        <v>0</v>
      </c>
      <c r="L15" s="15">
        <f t="shared" si="11"/>
        <v>0</v>
      </c>
      <c r="M15" s="15">
        <f t="shared" si="11"/>
        <v>0</v>
      </c>
      <c r="N15" s="15">
        <f t="shared" si="11"/>
        <v>0</v>
      </c>
      <c r="O15" s="15">
        <f t="shared" si="11"/>
        <v>0</v>
      </c>
      <c r="P15" s="15">
        <f t="shared" si="11"/>
        <v>4.1666666666666666E-3</v>
      </c>
      <c r="Q15" s="15">
        <f t="shared" si="11"/>
        <v>8.3333333333333332E-3</v>
      </c>
      <c r="R15" s="15">
        <f t="shared" si="11"/>
        <v>1.2500000000000001E-2</v>
      </c>
      <c r="S15" s="15">
        <f t="shared" si="11"/>
        <v>1.6666666666666666E-2</v>
      </c>
      <c r="T15" s="15">
        <f t="shared" si="11"/>
        <v>2.0833333333333332E-2</v>
      </c>
      <c r="U15" s="15">
        <f t="shared" si="11"/>
        <v>2.4999999999999998E-2</v>
      </c>
      <c r="V15" s="15">
        <f t="shared" si="11"/>
        <v>2.9166666666666664E-2</v>
      </c>
      <c r="W15" s="15">
        <f t="shared" si="11"/>
        <v>3.3333333333333333E-2</v>
      </c>
      <c r="X15" s="15">
        <f t="shared" si="11"/>
        <v>3.7499999999999999E-2</v>
      </c>
      <c r="Y15" s="15">
        <f t="shared" si="11"/>
        <v>4.1666666666666664E-2</v>
      </c>
      <c r="Z15" s="15">
        <f t="shared" si="11"/>
        <v>4.583333333333333E-2</v>
      </c>
      <c r="AA15" s="15">
        <f t="shared" si="11"/>
        <v>4.9999999999999996E-2</v>
      </c>
      <c r="AB15" s="15">
        <f t="shared" si="11"/>
        <v>5.4166666666666662E-2</v>
      </c>
      <c r="AC15" s="15">
        <f t="shared" si="11"/>
        <v>5.8333333333333327E-2</v>
      </c>
      <c r="AD15" s="15">
        <f t="shared" si="11"/>
        <v>6.2499999999999993E-2</v>
      </c>
      <c r="AE15" s="15">
        <f t="shared" si="11"/>
        <v>6.6666666666666666E-2</v>
      </c>
      <c r="AF15" s="15">
        <f t="shared" si="11"/>
        <v>7.0833333333333331E-2</v>
      </c>
      <c r="AG15" s="15">
        <f t="shared" si="11"/>
        <v>7.4999999999999997E-2</v>
      </c>
      <c r="AH15" s="15">
        <f t="shared" si="11"/>
        <v>7.9166666666666663E-2</v>
      </c>
      <c r="AI15" s="15">
        <f t="shared" si="11"/>
        <v>8.3333333333333329E-2</v>
      </c>
      <c r="AJ15" s="15">
        <f t="shared" si="11"/>
        <v>8.7499999999999994E-2</v>
      </c>
      <c r="AK15" s="15">
        <f t="shared" si="11"/>
        <v>9.166666666666666E-2</v>
      </c>
      <c r="AL15" s="15">
        <f t="shared" si="11"/>
        <v>9.5833333333333326E-2</v>
      </c>
      <c r="AM15" s="15">
        <f t="shared" ref="AM15:BN15" si="12">AL15+AM$11*$C$15/$C$11</f>
        <v>9.9999999999999992E-2</v>
      </c>
      <c r="AN15" s="15">
        <f t="shared" si="12"/>
        <v>9.9999999999999992E-2</v>
      </c>
      <c r="AO15" s="15">
        <f t="shared" si="12"/>
        <v>9.9999999999999992E-2</v>
      </c>
      <c r="AP15" s="15">
        <f t="shared" si="12"/>
        <v>9.9999999999999992E-2</v>
      </c>
      <c r="AQ15" s="15">
        <f t="shared" si="12"/>
        <v>9.9999999999999992E-2</v>
      </c>
      <c r="AR15" s="15">
        <f t="shared" si="12"/>
        <v>9.9999999999999992E-2</v>
      </c>
      <c r="AS15" s="15">
        <f t="shared" si="12"/>
        <v>9.9999999999999992E-2</v>
      </c>
      <c r="AT15" s="15">
        <f t="shared" si="12"/>
        <v>9.9999999999999992E-2</v>
      </c>
      <c r="AU15" s="15">
        <f t="shared" si="12"/>
        <v>9.9999999999999992E-2</v>
      </c>
      <c r="AV15" s="15">
        <f t="shared" si="12"/>
        <v>9.9999999999999992E-2</v>
      </c>
      <c r="AW15" s="15">
        <f t="shared" si="12"/>
        <v>9.9999999999999992E-2</v>
      </c>
      <c r="AX15" s="15">
        <f t="shared" si="12"/>
        <v>9.9999999999999992E-2</v>
      </c>
      <c r="AY15" s="15">
        <f t="shared" si="12"/>
        <v>9.9999999999999992E-2</v>
      </c>
      <c r="AZ15" s="15">
        <f t="shared" si="12"/>
        <v>9.9999999999999992E-2</v>
      </c>
      <c r="BA15" s="15">
        <f t="shared" si="12"/>
        <v>9.9999999999999992E-2</v>
      </c>
      <c r="BB15" s="15">
        <f t="shared" si="12"/>
        <v>9.9999999999999992E-2</v>
      </c>
      <c r="BC15" s="15">
        <f t="shared" si="12"/>
        <v>9.9999999999999992E-2</v>
      </c>
      <c r="BD15" s="15">
        <f t="shared" si="12"/>
        <v>9.9999999999999992E-2</v>
      </c>
      <c r="BE15" s="15">
        <f t="shared" si="12"/>
        <v>9.9999999999999992E-2</v>
      </c>
      <c r="BF15" s="15">
        <f t="shared" si="12"/>
        <v>9.9999999999999992E-2</v>
      </c>
      <c r="BG15" s="15">
        <f t="shared" si="12"/>
        <v>9.9999999999999992E-2</v>
      </c>
      <c r="BH15" s="15">
        <f t="shared" si="12"/>
        <v>9.9999999999999992E-2</v>
      </c>
      <c r="BI15" s="15">
        <f t="shared" si="12"/>
        <v>9.9999999999999992E-2</v>
      </c>
      <c r="BJ15" s="15">
        <f t="shared" si="12"/>
        <v>9.9999999999999992E-2</v>
      </c>
      <c r="BK15" s="15">
        <f t="shared" si="12"/>
        <v>9.9999999999999992E-2</v>
      </c>
      <c r="BL15" s="15">
        <f t="shared" si="12"/>
        <v>9.9999999999999992E-2</v>
      </c>
      <c r="BM15" s="15">
        <f t="shared" si="12"/>
        <v>9.9999999999999992E-2</v>
      </c>
      <c r="BN15" s="15">
        <f t="shared" si="12"/>
        <v>9.9999999999999992E-2</v>
      </c>
    </row>
    <row r="16" spans="1:66" x14ac:dyDescent="0.25">
      <c r="A16" s="45"/>
      <c r="B16" s="92" t="s">
        <v>53</v>
      </c>
      <c r="C16" s="13"/>
      <c r="D16" s="13"/>
      <c r="F16" s="17">
        <f t="shared" ref="F16:AK16" si="13">F$15*F$14</f>
        <v>0</v>
      </c>
      <c r="G16" s="17">
        <f t="shared" si="13"/>
        <v>0</v>
      </c>
      <c r="H16" s="17">
        <f t="shared" si="13"/>
        <v>0</v>
      </c>
      <c r="I16" s="17">
        <f t="shared" si="13"/>
        <v>0</v>
      </c>
      <c r="J16" s="17">
        <f t="shared" si="13"/>
        <v>0</v>
      </c>
      <c r="K16" s="17">
        <f t="shared" si="13"/>
        <v>0</v>
      </c>
      <c r="L16" s="17">
        <f t="shared" si="13"/>
        <v>0</v>
      </c>
      <c r="M16" s="17">
        <f t="shared" si="13"/>
        <v>0</v>
      </c>
      <c r="N16" s="17">
        <f t="shared" si="13"/>
        <v>0</v>
      </c>
      <c r="O16" s="17">
        <f t="shared" si="13"/>
        <v>0</v>
      </c>
      <c r="P16" s="17">
        <f t="shared" si="13"/>
        <v>4166.666666666667</v>
      </c>
      <c r="Q16" s="17">
        <f t="shared" si="13"/>
        <v>8333.3333333333339</v>
      </c>
      <c r="R16" s="17">
        <f t="shared" si="13"/>
        <v>12500</v>
      </c>
      <c r="S16" s="17">
        <f t="shared" si="13"/>
        <v>16666.666666666668</v>
      </c>
      <c r="T16" s="17">
        <f t="shared" si="13"/>
        <v>20833.333333333332</v>
      </c>
      <c r="U16" s="17">
        <f t="shared" si="13"/>
        <v>24999.999999999996</v>
      </c>
      <c r="V16" s="17">
        <f t="shared" si="13"/>
        <v>29166.666666666664</v>
      </c>
      <c r="W16" s="17">
        <f t="shared" si="13"/>
        <v>33333.333333333336</v>
      </c>
      <c r="X16" s="17">
        <f t="shared" si="13"/>
        <v>37500</v>
      </c>
      <c r="Y16" s="17">
        <f t="shared" si="13"/>
        <v>41666.666666666664</v>
      </c>
      <c r="Z16" s="17">
        <f t="shared" si="13"/>
        <v>45833.333333333328</v>
      </c>
      <c r="AA16" s="17">
        <f t="shared" si="13"/>
        <v>49999.999999999993</v>
      </c>
      <c r="AB16" s="17">
        <f t="shared" si="13"/>
        <v>54166.666666666664</v>
      </c>
      <c r="AC16" s="17">
        <f t="shared" si="13"/>
        <v>58333.333333333328</v>
      </c>
      <c r="AD16" s="17">
        <f t="shared" si="13"/>
        <v>62499.999999999993</v>
      </c>
      <c r="AE16" s="17">
        <f t="shared" si="13"/>
        <v>66666.666666666672</v>
      </c>
      <c r="AF16" s="17">
        <f t="shared" si="13"/>
        <v>70833.333333333328</v>
      </c>
      <c r="AG16" s="17">
        <f>AG$15*AG$14</f>
        <v>75000</v>
      </c>
      <c r="AH16" s="17">
        <f t="shared" si="13"/>
        <v>79166.666666666657</v>
      </c>
      <c r="AI16" s="17">
        <f t="shared" si="13"/>
        <v>83333.333333333328</v>
      </c>
      <c r="AJ16" s="17">
        <f t="shared" si="13"/>
        <v>87500</v>
      </c>
      <c r="AK16" s="17">
        <f t="shared" si="13"/>
        <v>91666.666666666657</v>
      </c>
      <c r="AL16" s="17">
        <f t="shared" ref="AL16:BN16" si="14">AL$15*AL$14</f>
        <v>95833.333333333328</v>
      </c>
      <c r="AM16" s="17">
        <f t="shared" si="14"/>
        <v>99999.999999999985</v>
      </c>
      <c r="AN16" s="17">
        <f t="shared" si="14"/>
        <v>99999.999999999985</v>
      </c>
      <c r="AO16" s="17">
        <f t="shared" si="14"/>
        <v>99999.999999999985</v>
      </c>
      <c r="AP16" s="17">
        <f t="shared" si="14"/>
        <v>99999.999999999985</v>
      </c>
      <c r="AQ16" s="17">
        <f t="shared" si="14"/>
        <v>99999.999999999985</v>
      </c>
      <c r="AR16" s="17">
        <f t="shared" si="14"/>
        <v>99999.999999999985</v>
      </c>
      <c r="AS16" s="17">
        <f t="shared" si="14"/>
        <v>99999.999999999985</v>
      </c>
      <c r="AT16" s="17">
        <f t="shared" si="14"/>
        <v>99999.999999999985</v>
      </c>
      <c r="AU16" s="17">
        <f t="shared" si="14"/>
        <v>99999.999999999985</v>
      </c>
      <c r="AV16" s="17">
        <f t="shared" si="14"/>
        <v>99999.999999999985</v>
      </c>
      <c r="AW16" s="17">
        <f t="shared" si="14"/>
        <v>99999.999999999985</v>
      </c>
      <c r="AX16" s="17">
        <f t="shared" si="14"/>
        <v>99999.999999999985</v>
      </c>
      <c r="AY16" s="17">
        <f t="shared" si="14"/>
        <v>99999.999999999985</v>
      </c>
      <c r="AZ16" s="17">
        <f t="shared" si="14"/>
        <v>99999.999999999985</v>
      </c>
      <c r="BA16" s="17">
        <f t="shared" si="14"/>
        <v>99999.999999999985</v>
      </c>
      <c r="BB16" s="17">
        <f t="shared" si="14"/>
        <v>99999.999999999985</v>
      </c>
      <c r="BC16" s="17">
        <f t="shared" si="14"/>
        <v>99999.999999999985</v>
      </c>
      <c r="BD16" s="17">
        <f t="shared" si="14"/>
        <v>99999.999999999985</v>
      </c>
      <c r="BE16" s="17">
        <f t="shared" si="14"/>
        <v>99999.999999999985</v>
      </c>
      <c r="BF16" s="17">
        <f t="shared" si="14"/>
        <v>99999.999999999985</v>
      </c>
      <c r="BG16" s="17">
        <f t="shared" si="14"/>
        <v>99999.999999999985</v>
      </c>
      <c r="BH16" s="17">
        <f t="shared" si="14"/>
        <v>99999.999999999985</v>
      </c>
      <c r="BI16" s="17">
        <f t="shared" si="14"/>
        <v>99999.999999999985</v>
      </c>
      <c r="BJ16" s="17">
        <f t="shared" si="14"/>
        <v>99999.999999999985</v>
      </c>
      <c r="BK16" s="17">
        <f t="shared" si="14"/>
        <v>99999.999999999985</v>
      </c>
      <c r="BL16" s="17">
        <f t="shared" si="14"/>
        <v>99999.999999999985</v>
      </c>
      <c r="BM16" s="17">
        <f t="shared" si="14"/>
        <v>99999.999999999985</v>
      </c>
      <c r="BN16" s="17">
        <f t="shared" si="14"/>
        <v>99999.999999999985</v>
      </c>
    </row>
    <row r="17" spans="1:66" x14ac:dyDescent="0.25">
      <c r="A17" s="45"/>
      <c r="B17" s="31"/>
      <c r="C17" s="13"/>
      <c r="D17" s="13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</row>
    <row r="18" spans="1:66" x14ac:dyDescent="0.25">
      <c r="A18" s="45"/>
      <c r="B18" s="54" t="s">
        <v>133</v>
      </c>
      <c r="C18" s="68">
        <f>Assumptions!$C$14</f>
        <v>0.05</v>
      </c>
      <c r="D18" s="13"/>
      <c r="E18" s="13"/>
      <c r="F18" s="25">
        <f>-$C$18*F$16</f>
        <v>0</v>
      </c>
      <c r="G18" s="25">
        <f t="shared" ref="G18:BN18" si="15">-$C$18*G$16</f>
        <v>0</v>
      </c>
      <c r="H18" s="25">
        <f t="shared" si="15"/>
        <v>0</v>
      </c>
      <c r="I18" s="25">
        <f t="shared" si="15"/>
        <v>0</v>
      </c>
      <c r="J18" s="25">
        <f t="shared" si="15"/>
        <v>0</v>
      </c>
      <c r="K18" s="25">
        <f t="shared" si="15"/>
        <v>0</v>
      </c>
      <c r="L18" s="25">
        <f t="shared" si="15"/>
        <v>0</v>
      </c>
      <c r="M18" s="25">
        <f t="shared" si="15"/>
        <v>0</v>
      </c>
      <c r="N18" s="25">
        <f t="shared" si="15"/>
        <v>0</v>
      </c>
      <c r="O18" s="25">
        <f t="shared" si="15"/>
        <v>0</v>
      </c>
      <c r="P18" s="25">
        <f t="shared" si="15"/>
        <v>-208.33333333333337</v>
      </c>
      <c r="Q18" s="25">
        <f t="shared" si="15"/>
        <v>-416.66666666666674</v>
      </c>
      <c r="R18" s="25">
        <f t="shared" si="15"/>
        <v>-625</v>
      </c>
      <c r="S18" s="25">
        <f t="shared" si="15"/>
        <v>-833.33333333333348</v>
      </c>
      <c r="T18" s="25">
        <f t="shared" si="15"/>
        <v>-1041.6666666666667</v>
      </c>
      <c r="U18" s="25">
        <f t="shared" si="15"/>
        <v>-1250</v>
      </c>
      <c r="V18" s="25">
        <f t="shared" si="15"/>
        <v>-1458.3333333333333</v>
      </c>
      <c r="W18" s="25">
        <f t="shared" si="15"/>
        <v>-1666.666666666667</v>
      </c>
      <c r="X18" s="25">
        <f t="shared" si="15"/>
        <v>-1875</v>
      </c>
      <c r="Y18" s="25">
        <f t="shared" si="15"/>
        <v>-2083.3333333333335</v>
      </c>
      <c r="Z18" s="25">
        <f t="shared" si="15"/>
        <v>-2291.6666666666665</v>
      </c>
      <c r="AA18" s="25">
        <f t="shared" si="15"/>
        <v>-2500</v>
      </c>
      <c r="AB18" s="25">
        <f t="shared" si="15"/>
        <v>-2708.3333333333335</v>
      </c>
      <c r="AC18" s="25">
        <f t="shared" si="15"/>
        <v>-2916.6666666666665</v>
      </c>
      <c r="AD18" s="25">
        <f t="shared" si="15"/>
        <v>-3125</v>
      </c>
      <c r="AE18" s="25">
        <f t="shared" si="15"/>
        <v>-3333.3333333333339</v>
      </c>
      <c r="AF18" s="25">
        <f t="shared" si="15"/>
        <v>-3541.6666666666665</v>
      </c>
      <c r="AG18" s="25">
        <f t="shared" si="15"/>
        <v>-3750</v>
      </c>
      <c r="AH18" s="25">
        <f t="shared" si="15"/>
        <v>-3958.333333333333</v>
      </c>
      <c r="AI18" s="25">
        <f t="shared" si="15"/>
        <v>-4166.666666666667</v>
      </c>
      <c r="AJ18" s="25">
        <f t="shared" si="15"/>
        <v>-4375</v>
      </c>
      <c r="AK18" s="25">
        <f t="shared" si="15"/>
        <v>-4583.333333333333</v>
      </c>
      <c r="AL18" s="25">
        <f t="shared" si="15"/>
        <v>-4791.666666666667</v>
      </c>
      <c r="AM18" s="25">
        <f t="shared" si="15"/>
        <v>-5000</v>
      </c>
      <c r="AN18" s="25">
        <f t="shared" si="15"/>
        <v>-5000</v>
      </c>
      <c r="AO18" s="25">
        <f t="shared" si="15"/>
        <v>-5000</v>
      </c>
      <c r="AP18" s="25">
        <f t="shared" si="15"/>
        <v>-5000</v>
      </c>
      <c r="AQ18" s="25">
        <f t="shared" si="15"/>
        <v>-5000</v>
      </c>
      <c r="AR18" s="25">
        <f t="shared" si="15"/>
        <v>-5000</v>
      </c>
      <c r="AS18" s="25">
        <f t="shared" si="15"/>
        <v>-5000</v>
      </c>
      <c r="AT18" s="25">
        <f t="shared" si="15"/>
        <v>-5000</v>
      </c>
      <c r="AU18" s="25">
        <f t="shared" si="15"/>
        <v>-5000</v>
      </c>
      <c r="AV18" s="25">
        <f t="shared" si="15"/>
        <v>-5000</v>
      </c>
      <c r="AW18" s="25">
        <f t="shared" si="15"/>
        <v>-5000</v>
      </c>
      <c r="AX18" s="25">
        <f t="shared" si="15"/>
        <v>-5000</v>
      </c>
      <c r="AY18" s="25">
        <f t="shared" si="15"/>
        <v>-5000</v>
      </c>
      <c r="AZ18" s="25">
        <f t="shared" si="15"/>
        <v>-5000</v>
      </c>
      <c r="BA18" s="25">
        <f t="shared" si="15"/>
        <v>-5000</v>
      </c>
      <c r="BB18" s="25">
        <f t="shared" si="15"/>
        <v>-5000</v>
      </c>
      <c r="BC18" s="25">
        <f t="shared" si="15"/>
        <v>-5000</v>
      </c>
      <c r="BD18" s="25">
        <f t="shared" si="15"/>
        <v>-5000</v>
      </c>
      <c r="BE18" s="25">
        <f t="shared" si="15"/>
        <v>-5000</v>
      </c>
      <c r="BF18" s="25">
        <f t="shared" si="15"/>
        <v>-5000</v>
      </c>
      <c r="BG18" s="25">
        <f t="shared" si="15"/>
        <v>-5000</v>
      </c>
      <c r="BH18" s="25">
        <f t="shared" si="15"/>
        <v>-5000</v>
      </c>
      <c r="BI18" s="25">
        <f t="shared" si="15"/>
        <v>-5000</v>
      </c>
      <c r="BJ18" s="25">
        <f t="shared" si="15"/>
        <v>-5000</v>
      </c>
      <c r="BK18" s="25">
        <f t="shared" si="15"/>
        <v>-5000</v>
      </c>
      <c r="BL18" s="25">
        <f t="shared" si="15"/>
        <v>-5000</v>
      </c>
      <c r="BM18" s="25">
        <f t="shared" si="15"/>
        <v>-5000</v>
      </c>
      <c r="BN18" s="25">
        <f t="shared" si="15"/>
        <v>-5000</v>
      </c>
    </row>
    <row r="19" spans="1:66" x14ac:dyDescent="0.25">
      <c r="A19" s="45"/>
      <c r="B19" s="54" t="s">
        <v>54</v>
      </c>
      <c r="C19" s="13"/>
      <c r="D19" s="13"/>
      <c r="G19" s="25">
        <f>G16-F16-G18</f>
        <v>0</v>
      </c>
      <c r="H19" s="25">
        <f t="shared" ref="H19:BN19" si="16">H16-G16-H18</f>
        <v>0</v>
      </c>
      <c r="I19" s="25">
        <f t="shared" si="16"/>
        <v>0</v>
      </c>
      <c r="J19" s="25">
        <f t="shared" si="16"/>
        <v>0</v>
      </c>
      <c r="K19" s="25">
        <f t="shared" si="16"/>
        <v>0</v>
      </c>
      <c r="L19" s="25">
        <f t="shared" si="16"/>
        <v>0</v>
      </c>
      <c r="M19" s="25">
        <f t="shared" si="16"/>
        <v>0</v>
      </c>
      <c r="N19" s="25">
        <f t="shared" si="16"/>
        <v>0</v>
      </c>
      <c r="O19" s="25">
        <f t="shared" si="16"/>
        <v>0</v>
      </c>
      <c r="P19" s="25">
        <f t="shared" si="16"/>
        <v>4375</v>
      </c>
      <c r="Q19" s="25">
        <f t="shared" si="16"/>
        <v>4583.3333333333339</v>
      </c>
      <c r="R19" s="25">
        <f t="shared" si="16"/>
        <v>4791.6666666666661</v>
      </c>
      <c r="S19" s="25">
        <f t="shared" si="16"/>
        <v>5000.0000000000018</v>
      </c>
      <c r="T19" s="25">
        <f t="shared" si="16"/>
        <v>5208.3333333333312</v>
      </c>
      <c r="U19" s="25">
        <f t="shared" si="16"/>
        <v>5416.6666666666642</v>
      </c>
      <c r="V19" s="25">
        <f t="shared" si="16"/>
        <v>5625.0000000000009</v>
      </c>
      <c r="W19" s="25">
        <f t="shared" si="16"/>
        <v>5833.3333333333385</v>
      </c>
      <c r="X19" s="25">
        <f t="shared" si="16"/>
        <v>6041.6666666666642</v>
      </c>
      <c r="Y19" s="25">
        <f t="shared" si="16"/>
        <v>6249.9999999999982</v>
      </c>
      <c r="Z19" s="25">
        <f t="shared" si="16"/>
        <v>6458.3333333333303</v>
      </c>
      <c r="AA19" s="25">
        <f t="shared" si="16"/>
        <v>6666.6666666666642</v>
      </c>
      <c r="AB19" s="25">
        <f t="shared" si="16"/>
        <v>6875.0000000000055</v>
      </c>
      <c r="AC19" s="25">
        <f t="shared" si="16"/>
        <v>7083.3333333333303</v>
      </c>
      <c r="AD19" s="25">
        <f t="shared" si="16"/>
        <v>7291.6666666666642</v>
      </c>
      <c r="AE19" s="25">
        <f t="shared" si="16"/>
        <v>7500.0000000000127</v>
      </c>
      <c r="AF19" s="25">
        <f t="shared" si="16"/>
        <v>7708.333333333323</v>
      </c>
      <c r="AG19" s="25">
        <f t="shared" si="16"/>
        <v>7916.6666666666715</v>
      </c>
      <c r="AH19" s="25">
        <f t="shared" si="16"/>
        <v>8124.99999999999</v>
      </c>
      <c r="AI19" s="25">
        <f t="shared" si="16"/>
        <v>8333.3333333333394</v>
      </c>
      <c r="AJ19" s="25">
        <f t="shared" si="16"/>
        <v>8541.6666666666715</v>
      </c>
      <c r="AK19" s="25">
        <f t="shared" si="16"/>
        <v>8749.9999999999891</v>
      </c>
      <c r="AL19" s="25">
        <f t="shared" si="16"/>
        <v>8958.3333333333394</v>
      </c>
      <c r="AM19" s="25">
        <f t="shared" si="16"/>
        <v>9166.666666666657</v>
      </c>
      <c r="AN19" s="25">
        <f t="shared" si="16"/>
        <v>5000</v>
      </c>
      <c r="AO19" s="25">
        <f t="shared" si="16"/>
        <v>5000</v>
      </c>
      <c r="AP19" s="25">
        <f t="shared" si="16"/>
        <v>5000</v>
      </c>
      <c r="AQ19" s="25">
        <f t="shared" si="16"/>
        <v>5000</v>
      </c>
      <c r="AR19" s="25">
        <f t="shared" si="16"/>
        <v>5000</v>
      </c>
      <c r="AS19" s="25">
        <f t="shared" si="16"/>
        <v>5000</v>
      </c>
      <c r="AT19" s="25">
        <f t="shared" si="16"/>
        <v>5000</v>
      </c>
      <c r="AU19" s="25">
        <f t="shared" si="16"/>
        <v>5000</v>
      </c>
      <c r="AV19" s="25">
        <f t="shared" si="16"/>
        <v>5000</v>
      </c>
      <c r="AW19" s="25">
        <f t="shared" si="16"/>
        <v>5000</v>
      </c>
      <c r="AX19" s="25">
        <f t="shared" si="16"/>
        <v>5000</v>
      </c>
      <c r="AY19" s="25">
        <f t="shared" si="16"/>
        <v>5000</v>
      </c>
      <c r="AZ19" s="25">
        <f t="shared" si="16"/>
        <v>5000</v>
      </c>
      <c r="BA19" s="25">
        <f t="shared" si="16"/>
        <v>5000</v>
      </c>
      <c r="BB19" s="25">
        <f t="shared" si="16"/>
        <v>5000</v>
      </c>
      <c r="BC19" s="25">
        <f t="shared" si="16"/>
        <v>5000</v>
      </c>
      <c r="BD19" s="25">
        <f t="shared" si="16"/>
        <v>5000</v>
      </c>
      <c r="BE19" s="25">
        <f t="shared" si="16"/>
        <v>5000</v>
      </c>
      <c r="BF19" s="25">
        <f t="shared" si="16"/>
        <v>5000</v>
      </c>
      <c r="BG19" s="25">
        <f t="shared" si="16"/>
        <v>5000</v>
      </c>
      <c r="BH19" s="25">
        <f t="shared" si="16"/>
        <v>5000</v>
      </c>
      <c r="BI19" s="25">
        <f t="shared" si="16"/>
        <v>5000</v>
      </c>
      <c r="BJ19" s="25">
        <f t="shared" si="16"/>
        <v>5000</v>
      </c>
      <c r="BK19" s="25">
        <f t="shared" si="16"/>
        <v>5000</v>
      </c>
      <c r="BL19" s="25">
        <f t="shared" si="16"/>
        <v>5000</v>
      </c>
      <c r="BM19" s="25">
        <f t="shared" si="16"/>
        <v>5000</v>
      </c>
      <c r="BN19" s="25">
        <f t="shared" si="16"/>
        <v>5000</v>
      </c>
    </row>
    <row r="20" spans="1:66" x14ac:dyDescent="0.25">
      <c r="A20" s="45"/>
      <c r="B20" s="95" t="s">
        <v>134</v>
      </c>
      <c r="C20" s="71"/>
      <c r="D20" s="71"/>
      <c r="E20" s="40"/>
      <c r="F20" s="40"/>
      <c r="G20" s="94">
        <f>SUM(G18:G19)</f>
        <v>0</v>
      </c>
      <c r="H20" s="94">
        <f t="shared" ref="H20:BN20" si="17">SUM(H18:H19)</f>
        <v>0</v>
      </c>
      <c r="I20" s="94">
        <f t="shared" si="17"/>
        <v>0</v>
      </c>
      <c r="J20" s="94">
        <f t="shared" si="17"/>
        <v>0</v>
      </c>
      <c r="K20" s="94">
        <f t="shared" si="17"/>
        <v>0</v>
      </c>
      <c r="L20" s="94">
        <f t="shared" si="17"/>
        <v>0</v>
      </c>
      <c r="M20" s="94">
        <f t="shared" si="17"/>
        <v>0</v>
      </c>
      <c r="N20" s="94">
        <f t="shared" si="17"/>
        <v>0</v>
      </c>
      <c r="O20" s="94">
        <f t="shared" si="17"/>
        <v>0</v>
      </c>
      <c r="P20" s="94">
        <f t="shared" si="17"/>
        <v>4166.666666666667</v>
      </c>
      <c r="Q20" s="94">
        <f t="shared" si="17"/>
        <v>4166.666666666667</v>
      </c>
      <c r="R20" s="94">
        <f t="shared" si="17"/>
        <v>4166.6666666666661</v>
      </c>
      <c r="S20" s="94">
        <f t="shared" si="17"/>
        <v>4166.6666666666679</v>
      </c>
      <c r="T20" s="94">
        <f t="shared" si="17"/>
        <v>4166.6666666666642</v>
      </c>
      <c r="U20" s="94">
        <f t="shared" si="17"/>
        <v>4166.6666666666642</v>
      </c>
      <c r="V20" s="94">
        <f t="shared" si="17"/>
        <v>4166.6666666666679</v>
      </c>
      <c r="W20" s="94">
        <f t="shared" si="17"/>
        <v>4166.6666666666715</v>
      </c>
      <c r="X20" s="94">
        <f t="shared" si="17"/>
        <v>4166.6666666666642</v>
      </c>
      <c r="Y20" s="94">
        <f t="shared" si="17"/>
        <v>4166.6666666666642</v>
      </c>
      <c r="Z20" s="94">
        <f t="shared" si="17"/>
        <v>4166.6666666666642</v>
      </c>
      <c r="AA20" s="94">
        <f t="shared" si="17"/>
        <v>4166.6666666666642</v>
      </c>
      <c r="AB20" s="94">
        <f t="shared" si="17"/>
        <v>4166.6666666666715</v>
      </c>
      <c r="AC20" s="94">
        <f t="shared" si="17"/>
        <v>4166.6666666666642</v>
      </c>
      <c r="AD20" s="94">
        <f t="shared" si="17"/>
        <v>4166.6666666666642</v>
      </c>
      <c r="AE20" s="94">
        <f t="shared" si="17"/>
        <v>4166.6666666666788</v>
      </c>
      <c r="AF20" s="94">
        <f t="shared" si="17"/>
        <v>4166.666666666657</v>
      </c>
      <c r="AG20" s="94">
        <f t="shared" si="17"/>
        <v>4166.6666666666715</v>
      </c>
      <c r="AH20" s="94">
        <f t="shared" si="17"/>
        <v>4166.666666666657</v>
      </c>
      <c r="AI20" s="94">
        <f t="shared" si="17"/>
        <v>4166.6666666666724</v>
      </c>
      <c r="AJ20" s="94">
        <f t="shared" si="17"/>
        <v>4166.6666666666715</v>
      </c>
      <c r="AK20" s="94">
        <f t="shared" si="17"/>
        <v>4166.6666666666561</v>
      </c>
      <c r="AL20" s="94">
        <f t="shared" si="17"/>
        <v>4166.6666666666724</v>
      </c>
      <c r="AM20" s="94">
        <f t="shared" si="17"/>
        <v>4166.666666666657</v>
      </c>
      <c r="AN20" s="94">
        <f t="shared" si="17"/>
        <v>0</v>
      </c>
      <c r="AO20" s="94">
        <f t="shared" si="17"/>
        <v>0</v>
      </c>
      <c r="AP20" s="94">
        <f t="shared" si="17"/>
        <v>0</v>
      </c>
      <c r="AQ20" s="94">
        <f t="shared" si="17"/>
        <v>0</v>
      </c>
      <c r="AR20" s="94">
        <f t="shared" si="17"/>
        <v>0</v>
      </c>
      <c r="AS20" s="94">
        <f t="shared" si="17"/>
        <v>0</v>
      </c>
      <c r="AT20" s="94">
        <f t="shared" si="17"/>
        <v>0</v>
      </c>
      <c r="AU20" s="94">
        <f t="shared" si="17"/>
        <v>0</v>
      </c>
      <c r="AV20" s="94">
        <f t="shared" si="17"/>
        <v>0</v>
      </c>
      <c r="AW20" s="94">
        <f t="shared" si="17"/>
        <v>0</v>
      </c>
      <c r="AX20" s="94">
        <f t="shared" si="17"/>
        <v>0</v>
      </c>
      <c r="AY20" s="94">
        <f t="shared" si="17"/>
        <v>0</v>
      </c>
      <c r="AZ20" s="94">
        <f t="shared" si="17"/>
        <v>0</v>
      </c>
      <c r="BA20" s="94">
        <f t="shared" si="17"/>
        <v>0</v>
      </c>
      <c r="BB20" s="94">
        <f t="shared" si="17"/>
        <v>0</v>
      </c>
      <c r="BC20" s="94">
        <f t="shared" si="17"/>
        <v>0</v>
      </c>
      <c r="BD20" s="94">
        <f t="shared" si="17"/>
        <v>0</v>
      </c>
      <c r="BE20" s="94">
        <f t="shared" si="17"/>
        <v>0</v>
      </c>
      <c r="BF20" s="94">
        <f t="shared" si="17"/>
        <v>0</v>
      </c>
      <c r="BG20" s="94">
        <f t="shared" si="17"/>
        <v>0</v>
      </c>
      <c r="BH20" s="94">
        <f t="shared" si="17"/>
        <v>0</v>
      </c>
      <c r="BI20" s="94">
        <f t="shared" si="17"/>
        <v>0</v>
      </c>
      <c r="BJ20" s="94">
        <f t="shared" si="17"/>
        <v>0</v>
      </c>
      <c r="BK20" s="94">
        <f t="shared" si="17"/>
        <v>0</v>
      </c>
      <c r="BL20" s="94">
        <f t="shared" si="17"/>
        <v>0</v>
      </c>
      <c r="BM20" s="94">
        <f t="shared" si="17"/>
        <v>0</v>
      </c>
      <c r="BN20" s="94">
        <f t="shared" si="17"/>
        <v>0</v>
      </c>
    </row>
    <row r="21" spans="1:66" x14ac:dyDescent="0.25">
      <c r="A21" s="45"/>
      <c r="C21" s="13"/>
      <c r="D21" s="13"/>
    </row>
    <row r="22" spans="1:66" x14ac:dyDescent="0.25">
      <c r="A22" s="45"/>
      <c r="B22" s="6" t="s">
        <v>44</v>
      </c>
      <c r="C22" s="13"/>
      <c r="D22" s="13"/>
    </row>
    <row r="23" spans="1:66" x14ac:dyDescent="0.25">
      <c r="A23" s="85">
        <v>7</v>
      </c>
      <c r="B23" s="54" t="s">
        <v>45</v>
      </c>
      <c r="C23" s="28">
        <f>Assumptions!$C$17</f>
        <v>6.9</v>
      </c>
      <c r="D23" s="29"/>
      <c r="E23" s="29"/>
      <c r="F23" s="29">
        <f>$C$23</f>
        <v>6.9</v>
      </c>
      <c r="G23" s="29">
        <f t="shared" ref="G23:AL23" si="18">F23</f>
        <v>6.9</v>
      </c>
      <c r="H23" s="29">
        <f t="shared" si="18"/>
        <v>6.9</v>
      </c>
      <c r="I23" s="29">
        <f t="shared" si="18"/>
        <v>6.9</v>
      </c>
      <c r="J23" s="29">
        <f t="shared" si="18"/>
        <v>6.9</v>
      </c>
      <c r="K23" s="29">
        <f t="shared" si="18"/>
        <v>6.9</v>
      </c>
      <c r="L23" s="29">
        <f t="shared" si="18"/>
        <v>6.9</v>
      </c>
      <c r="M23" s="29">
        <f t="shared" si="18"/>
        <v>6.9</v>
      </c>
      <c r="N23" s="29">
        <f t="shared" si="18"/>
        <v>6.9</v>
      </c>
      <c r="O23" s="29">
        <f t="shared" si="18"/>
        <v>6.9</v>
      </c>
      <c r="P23" s="29">
        <f t="shared" si="18"/>
        <v>6.9</v>
      </c>
      <c r="Q23" s="29">
        <f t="shared" si="18"/>
        <v>6.9</v>
      </c>
      <c r="R23" s="29">
        <f t="shared" si="18"/>
        <v>6.9</v>
      </c>
      <c r="S23" s="29">
        <f t="shared" si="18"/>
        <v>6.9</v>
      </c>
      <c r="T23" s="29">
        <f t="shared" si="18"/>
        <v>6.9</v>
      </c>
      <c r="U23" s="29">
        <f t="shared" si="18"/>
        <v>6.9</v>
      </c>
      <c r="V23" s="29">
        <f t="shared" si="18"/>
        <v>6.9</v>
      </c>
      <c r="W23" s="29">
        <f t="shared" si="18"/>
        <v>6.9</v>
      </c>
      <c r="X23" s="29">
        <f t="shared" si="18"/>
        <v>6.9</v>
      </c>
      <c r="Y23" s="29">
        <f t="shared" si="18"/>
        <v>6.9</v>
      </c>
      <c r="Z23" s="29">
        <f t="shared" si="18"/>
        <v>6.9</v>
      </c>
      <c r="AA23" s="29">
        <f t="shared" si="18"/>
        <v>6.9</v>
      </c>
      <c r="AB23" s="29">
        <f t="shared" si="18"/>
        <v>6.9</v>
      </c>
      <c r="AC23" s="29">
        <f t="shared" si="18"/>
        <v>6.9</v>
      </c>
      <c r="AD23" s="29">
        <f t="shared" si="18"/>
        <v>6.9</v>
      </c>
      <c r="AE23" s="29">
        <f t="shared" si="18"/>
        <v>6.9</v>
      </c>
      <c r="AF23" s="29">
        <f t="shared" si="18"/>
        <v>6.9</v>
      </c>
      <c r="AG23" s="29">
        <f t="shared" si="18"/>
        <v>6.9</v>
      </c>
      <c r="AH23" s="29">
        <f t="shared" si="18"/>
        <v>6.9</v>
      </c>
      <c r="AI23" s="29">
        <f t="shared" si="18"/>
        <v>6.9</v>
      </c>
      <c r="AJ23" s="29">
        <f t="shared" si="18"/>
        <v>6.9</v>
      </c>
      <c r="AK23" s="29">
        <f t="shared" si="18"/>
        <v>6.9</v>
      </c>
      <c r="AL23" s="29">
        <f t="shared" si="18"/>
        <v>6.9</v>
      </c>
      <c r="AM23" s="29">
        <f t="shared" ref="AM23:BN23" si="19">AL23</f>
        <v>6.9</v>
      </c>
      <c r="AN23" s="29">
        <f t="shared" si="19"/>
        <v>6.9</v>
      </c>
      <c r="AO23" s="29">
        <f t="shared" si="19"/>
        <v>6.9</v>
      </c>
      <c r="AP23" s="29">
        <f t="shared" si="19"/>
        <v>6.9</v>
      </c>
      <c r="AQ23" s="29">
        <f t="shared" si="19"/>
        <v>6.9</v>
      </c>
      <c r="AR23" s="29">
        <f t="shared" si="19"/>
        <v>6.9</v>
      </c>
      <c r="AS23" s="29">
        <f t="shared" si="19"/>
        <v>6.9</v>
      </c>
      <c r="AT23" s="29">
        <f t="shared" si="19"/>
        <v>6.9</v>
      </c>
      <c r="AU23" s="29">
        <f t="shared" si="19"/>
        <v>6.9</v>
      </c>
      <c r="AV23" s="29">
        <f t="shared" si="19"/>
        <v>6.9</v>
      </c>
      <c r="AW23" s="29">
        <f t="shared" si="19"/>
        <v>6.9</v>
      </c>
      <c r="AX23" s="29">
        <f t="shared" si="19"/>
        <v>6.9</v>
      </c>
      <c r="AY23" s="29">
        <f t="shared" si="19"/>
        <v>6.9</v>
      </c>
      <c r="AZ23" s="29">
        <f t="shared" si="19"/>
        <v>6.9</v>
      </c>
      <c r="BA23" s="29">
        <f t="shared" si="19"/>
        <v>6.9</v>
      </c>
      <c r="BB23" s="29">
        <f t="shared" si="19"/>
        <v>6.9</v>
      </c>
      <c r="BC23" s="29">
        <f t="shared" si="19"/>
        <v>6.9</v>
      </c>
      <c r="BD23" s="29">
        <f t="shared" si="19"/>
        <v>6.9</v>
      </c>
      <c r="BE23" s="29">
        <f t="shared" si="19"/>
        <v>6.9</v>
      </c>
      <c r="BF23" s="29">
        <f t="shared" si="19"/>
        <v>6.9</v>
      </c>
      <c r="BG23" s="29">
        <f t="shared" si="19"/>
        <v>6.9</v>
      </c>
      <c r="BH23" s="29">
        <f t="shared" si="19"/>
        <v>6.9</v>
      </c>
      <c r="BI23" s="29">
        <f t="shared" si="19"/>
        <v>6.9</v>
      </c>
      <c r="BJ23" s="29">
        <f t="shared" si="19"/>
        <v>6.9</v>
      </c>
      <c r="BK23" s="29">
        <f t="shared" si="19"/>
        <v>6.9</v>
      </c>
      <c r="BL23" s="29">
        <f t="shared" si="19"/>
        <v>6.9</v>
      </c>
      <c r="BM23" s="29">
        <f t="shared" si="19"/>
        <v>6.9</v>
      </c>
      <c r="BN23" s="29">
        <f t="shared" si="19"/>
        <v>6.9</v>
      </c>
    </row>
    <row r="24" spans="1:66" x14ac:dyDescent="0.25">
      <c r="A24" s="45"/>
      <c r="B24" s="54" t="s">
        <v>46</v>
      </c>
      <c r="C24" s="28">
        <f>Assumptions!$C$18</f>
        <v>2.9</v>
      </c>
      <c r="D24" s="29"/>
      <c r="E24" s="29"/>
      <c r="F24" s="29">
        <f>$C$24</f>
        <v>2.9</v>
      </c>
      <c r="G24" s="29">
        <f t="shared" ref="G24:AL24" si="20">F24</f>
        <v>2.9</v>
      </c>
      <c r="H24" s="29">
        <f t="shared" si="20"/>
        <v>2.9</v>
      </c>
      <c r="I24" s="29">
        <f t="shared" si="20"/>
        <v>2.9</v>
      </c>
      <c r="J24" s="29">
        <f t="shared" si="20"/>
        <v>2.9</v>
      </c>
      <c r="K24" s="29">
        <f t="shared" si="20"/>
        <v>2.9</v>
      </c>
      <c r="L24" s="29">
        <f t="shared" si="20"/>
        <v>2.9</v>
      </c>
      <c r="M24" s="29">
        <f t="shared" si="20"/>
        <v>2.9</v>
      </c>
      <c r="N24" s="29">
        <f t="shared" si="20"/>
        <v>2.9</v>
      </c>
      <c r="O24" s="29">
        <f t="shared" si="20"/>
        <v>2.9</v>
      </c>
      <c r="P24" s="29">
        <f t="shared" si="20"/>
        <v>2.9</v>
      </c>
      <c r="Q24" s="29">
        <f t="shared" si="20"/>
        <v>2.9</v>
      </c>
      <c r="R24" s="29">
        <f t="shared" si="20"/>
        <v>2.9</v>
      </c>
      <c r="S24" s="29">
        <f t="shared" si="20"/>
        <v>2.9</v>
      </c>
      <c r="T24" s="29">
        <f t="shared" si="20"/>
        <v>2.9</v>
      </c>
      <c r="U24" s="29">
        <f t="shared" si="20"/>
        <v>2.9</v>
      </c>
      <c r="V24" s="29">
        <f t="shared" si="20"/>
        <v>2.9</v>
      </c>
      <c r="W24" s="29">
        <f t="shared" si="20"/>
        <v>2.9</v>
      </c>
      <c r="X24" s="29">
        <f t="shared" si="20"/>
        <v>2.9</v>
      </c>
      <c r="Y24" s="29">
        <f t="shared" si="20"/>
        <v>2.9</v>
      </c>
      <c r="Z24" s="29">
        <f t="shared" si="20"/>
        <v>2.9</v>
      </c>
      <c r="AA24" s="29">
        <f t="shared" si="20"/>
        <v>2.9</v>
      </c>
      <c r="AB24" s="29">
        <f t="shared" si="20"/>
        <v>2.9</v>
      </c>
      <c r="AC24" s="29">
        <f t="shared" si="20"/>
        <v>2.9</v>
      </c>
      <c r="AD24" s="29">
        <f t="shared" si="20"/>
        <v>2.9</v>
      </c>
      <c r="AE24" s="29">
        <f t="shared" si="20"/>
        <v>2.9</v>
      </c>
      <c r="AF24" s="29">
        <f t="shared" si="20"/>
        <v>2.9</v>
      </c>
      <c r="AG24" s="29">
        <f t="shared" si="20"/>
        <v>2.9</v>
      </c>
      <c r="AH24" s="29">
        <f t="shared" si="20"/>
        <v>2.9</v>
      </c>
      <c r="AI24" s="29">
        <f t="shared" si="20"/>
        <v>2.9</v>
      </c>
      <c r="AJ24" s="29">
        <f t="shared" si="20"/>
        <v>2.9</v>
      </c>
      <c r="AK24" s="29">
        <f t="shared" si="20"/>
        <v>2.9</v>
      </c>
      <c r="AL24" s="29">
        <f t="shared" si="20"/>
        <v>2.9</v>
      </c>
      <c r="AM24" s="29">
        <f t="shared" ref="AM24:BN24" si="21">AL24</f>
        <v>2.9</v>
      </c>
      <c r="AN24" s="29">
        <f t="shared" si="21"/>
        <v>2.9</v>
      </c>
      <c r="AO24" s="29">
        <f t="shared" si="21"/>
        <v>2.9</v>
      </c>
      <c r="AP24" s="29">
        <f t="shared" si="21"/>
        <v>2.9</v>
      </c>
      <c r="AQ24" s="29">
        <f t="shared" si="21"/>
        <v>2.9</v>
      </c>
      <c r="AR24" s="29">
        <f t="shared" si="21"/>
        <v>2.9</v>
      </c>
      <c r="AS24" s="29">
        <f t="shared" si="21"/>
        <v>2.9</v>
      </c>
      <c r="AT24" s="29">
        <f t="shared" si="21"/>
        <v>2.9</v>
      </c>
      <c r="AU24" s="29">
        <f t="shared" si="21"/>
        <v>2.9</v>
      </c>
      <c r="AV24" s="29">
        <f t="shared" si="21"/>
        <v>2.9</v>
      </c>
      <c r="AW24" s="29">
        <f t="shared" si="21"/>
        <v>2.9</v>
      </c>
      <c r="AX24" s="29">
        <f t="shared" si="21"/>
        <v>2.9</v>
      </c>
      <c r="AY24" s="29">
        <f t="shared" si="21"/>
        <v>2.9</v>
      </c>
      <c r="AZ24" s="29">
        <f t="shared" si="21"/>
        <v>2.9</v>
      </c>
      <c r="BA24" s="29">
        <f t="shared" si="21"/>
        <v>2.9</v>
      </c>
      <c r="BB24" s="29">
        <f t="shared" si="21"/>
        <v>2.9</v>
      </c>
      <c r="BC24" s="29">
        <f t="shared" si="21"/>
        <v>2.9</v>
      </c>
      <c r="BD24" s="29">
        <f t="shared" si="21"/>
        <v>2.9</v>
      </c>
      <c r="BE24" s="29">
        <f t="shared" si="21"/>
        <v>2.9</v>
      </c>
      <c r="BF24" s="29">
        <f t="shared" si="21"/>
        <v>2.9</v>
      </c>
      <c r="BG24" s="29">
        <f t="shared" si="21"/>
        <v>2.9</v>
      </c>
      <c r="BH24" s="29">
        <f t="shared" si="21"/>
        <v>2.9</v>
      </c>
      <c r="BI24" s="29">
        <f t="shared" si="21"/>
        <v>2.9</v>
      </c>
      <c r="BJ24" s="29">
        <f t="shared" si="21"/>
        <v>2.9</v>
      </c>
      <c r="BK24" s="29">
        <f t="shared" si="21"/>
        <v>2.9</v>
      </c>
      <c r="BL24" s="29">
        <f t="shared" si="21"/>
        <v>2.9</v>
      </c>
      <c r="BM24" s="29">
        <f t="shared" si="21"/>
        <v>2.9</v>
      </c>
      <c r="BN24" s="29">
        <f t="shared" si="21"/>
        <v>2.9</v>
      </c>
    </row>
    <row r="25" spans="1:66" x14ac:dyDescent="0.25">
      <c r="A25" s="45"/>
      <c r="C25" s="13"/>
      <c r="D25" s="13"/>
    </row>
    <row r="26" spans="1:66" x14ac:dyDescent="0.25">
      <c r="A26" s="45"/>
      <c r="B26" s="31" t="s">
        <v>48</v>
      </c>
      <c r="C26" s="13"/>
      <c r="D26" s="13"/>
      <c r="F26" s="18">
        <f t="shared" ref="F26:AK26" si="22">F$19*F$23</f>
        <v>0</v>
      </c>
      <c r="G26" s="18">
        <f t="shared" si="22"/>
        <v>0</v>
      </c>
      <c r="H26" s="18">
        <f t="shared" si="22"/>
        <v>0</v>
      </c>
      <c r="I26" s="18">
        <f t="shared" si="22"/>
        <v>0</v>
      </c>
      <c r="J26" s="18">
        <f t="shared" si="22"/>
        <v>0</v>
      </c>
      <c r="K26" s="18">
        <f t="shared" si="22"/>
        <v>0</v>
      </c>
      <c r="L26" s="18">
        <f t="shared" si="22"/>
        <v>0</v>
      </c>
      <c r="M26" s="18">
        <f t="shared" si="22"/>
        <v>0</v>
      </c>
      <c r="N26" s="18">
        <f t="shared" si="22"/>
        <v>0</v>
      </c>
      <c r="O26" s="18">
        <f t="shared" si="22"/>
        <v>0</v>
      </c>
      <c r="P26" s="18">
        <f>P$19*P$23</f>
        <v>30187.5</v>
      </c>
      <c r="Q26" s="18">
        <f>Q$19*Q$23</f>
        <v>31625.000000000007</v>
      </c>
      <c r="R26" s="18">
        <f t="shared" si="22"/>
        <v>33062.5</v>
      </c>
      <c r="S26" s="18">
        <f t="shared" si="22"/>
        <v>34500.000000000015</v>
      </c>
      <c r="T26" s="18">
        <f t="shared" si="22"/>
        <v>35937.499999999985</v>
      </c>
      <c r="U26" s="18">
        <f t="shared" si="22"/>
        <v>37374.999999999985</v>
      </c>
      <c r="V26" s="18">
        <f t="shared" si="22"/>
        <v>38812.500000000007</v>
      </c>
      <c r="W26" s="18">
        <f t="shared" si="22"/>
        <v>40250.000000000036</v>
      </c>
      <c r="X26" s="18">
        <f t="shared" si="22"/>
        <v>41687.499999999985</v>
      </c>
      <c r="Y26" s="18">
        <f t="shared" si="22"/>
        <v>43124.999999999993</v>
      </c>
      <c r="Z26" s="18">
        <f t="shared" si="22"/>
        <v>44562.499999999978</v>
      </c>
      <c r="AA26" s="18">
        <f t="shared" si="22"/>
        <v>45999.999999999985</v>
      </c>
      <c r="AB26" s="18">
        <f t="shared" si="22"/>
        <v>47437.500000000044</v>
      </c>
      <c r="AC26" s="18">
        <f t="shared" si="22"/>
        <v>48874.999999999978</v>
      </c>
      <c r="AD26" s="18">
        <f t="shared" si="22"/>
        <v>50312.499999999985</v>
      </c>
      <c r="AE26" s="18">
        <f t="shared" si="22"/>
        <v>51750.000000000087</v>
      </c>
      <c r="AF26" s="18">
        <f t="shared" si="22"/>
        <v>53187.499999999935</v>
      </c>
      <c r="AG26" s="18">
        <f t="shared" si="22"/>
        <v>54625.000000000036</v>
      </c>
      <c r="AH26" s="18">
        <f t="shared" si="22"/>
        <v>56062.499999999935</v>
      </c>
      <c r="AI26" s="18">
        <f t="shared" si="22"/>
        <v>57500.000000000044</v>
      </c>
      <c r="AJ26" s="18">
        <f t="shared" si="22"/>
        <v>58937.500000000036</v>
      </c>
      <c r="AK26" s="18">
        <f t="shared" si="22"/>
        <v>60374.999999999927</v>
      </c>
      <c r="AL26" s="18">
        <f t="shared" ref="AL26:BN26" si="23">AL$19*AL$23</f>
        <v>61812.500000000044</v>
      </c>
      <c r="AM26" s="18">
        <f t="shared" si="23"/>
        <v>63249.999999999935</v>
      </c>
      <c r="AN26" s="18">
        <f t="shared" si="23"/>
        <v>34500</v>
      </c>
      <c r="AO26" s="18">
        <f t="shared" si="23"/>
        <v>34500</v>
      </c>
      <c r="AP26" s="18">
        <f t="shared" si="23"/>
        <v>34500</v>
      </c>
      <c r="AQ26" s="18">
        <f t="shared" si="23"/>
        <v>34500</v>
      </c>
      <c r="AR26" s="18">
        <f t="shared" si="23"/>
        <v>34500</v>
      </c>
      <c r="AS26" s="18">
        <f t="shared" si="23"/>
        <v>34500</v>
      </c>
      <c r="AT26" s="18">
        <f t="shared" si="23"/>
        <v>34500</v>
      </c>
      <c r="AU26" s="18">
        <f t="shared" si="23"/>
        <v>34500</v>
      </c>
      <c r="AV26" s="18">
        <f t="shared" si="23"/>
        <v>34500</v>
      </c>
      <c r="AW26" s="18">
        <f t="shared" si="23"/>
        <v>34500</v>
      </c>
      <c r="AX26" s="18">
        <f t="shared" si="23"/>
        <v>34500</v>
      </c>
      <c r="AY26" s="18">
        <f t="shared" si="23"/>
        <v>34500</v>
      </c>
      <c r="AZ26" s="18">
        <f t="shared" si="23"/>
        <v>34500</v>
      </c>
      <c r="BA26" s="18">
        <f t="shared" si="23"/>
        <v>34500</v>
      </c>
      <c r="BB26" s="18">
        <f t="shared" si="23"/>
        <v>34500</v>
      </c>
      <c r="BC26" s="18">
        <f t="shared" si="23"/>
        <v>34500</v>
      </c>
      <c r="BD26" s="18">
        <f t="shared" si="23"/>
        <v>34500</v>
      </c>
      <c r="BE26" s="18">
        <f t="shared" si="23"/>
        <v>34500</v>
      </c>
      <c r="BF26" s="18">
        <f t="shared" si="23"/>
        <v>34500</v>
      </c>
      <c r="BG26" s="18">
        <f t="shared" si="23"/>
        <v>34500</v>
      </c>
      <c r="BH26" s="18">
        <f t="shared" si="23"/>
        <v>34500</v>
      </c>
      <c r="BI26" s="18">
        <f t="shared" si="23"/>
        <v>34500</v>
      </c>
      <c r="BJ26" s="18">
        <f t="shared" si="23"/>
        <v>34500</v>
      </c>
      <c r="BK26" s="18">
        <f t="shared" si="23"/>
        <v>34500</v>
      </c>
      <c r="BL26" s="18">
        <f t="shared" si="23"/>
        <v>34500</v>
      </c>
      <c r="BM26" s="18">
        <f t="shared" si="23"/>
        <v>34500</v>
      </c>
      <c r="BN26" s="18">
        <f t="shared" si="23"/>
        <v>34500</v>
      </c>
    </row>
    <row r="27" spans="1:66" x14ac:dyDescent="0.25">
      <c r="A27" s="45"/>
      <c r="B27" s="31" t="s">
        <v>49</v>
      </c>
      <c r="C27" s="13"/>
      <c r="D27" s="13"/>
      <c r="F27" s="18">
        <f t="shared" ref="F27:AK27" si="24">F$16*F$24</f>
        <v>0</v>
      </c>
      <c r="G27" s="18">
        <f t="shared" si="24"/>
        <v>0</v>
      </c>
      <c r="H27" s="18">
        <f t="shared" si="24"/>
        <v>0</v>
      </c>
      <c r="I27" s="18">
        <f t="shared" si="24"/>
        <v>0</v>
      </c>
      <c r="J27" s="18">
        <f t="shared" si="24"/>
        <v>0</v>
      </c>
      <c r="K27" s="18">
        <f t="shared" si="24"/>
        <v>0</v>
      </c>
      <c r="L27" s="18">
        <f t="shared" si="24"/>
        <v>0</v>
      </c>
      <c r="M27" s="18">
        <f t="shared" si="24"/>
        <v>0</v>
      </c>
      <c r="N27" s="18">
        <f t="shared" si="24"/>
        <v>0</v>
      </c>
      <c r="O27" s="18">
        <f t="shared" si="24"/>
        <v>0</v>
      </c>
      <c r="P27" s="18">
        <f>P$16*P$24</f>
        <v>12083.333333333334</v>
      </c>
      <c r="Q27" s="18">
        <f>Q$16*Q$24</f>
        <v>24166.666666666668</v>
      </c>
      <c r="R27" s="18">
        <f t="shared" si="24"/>
        <v>36250</v>
      </c>
      <c r="S27" s="18">
        <f t="shared" si="24"/>
        <v>48333.333333333336</v>
      </c>
      <c r="T27" s="18">
        <f t="shared" si="24"/>
        <v>60416.666666666664</v>
      </c>
      <c r="U27" s="18">
        <f t="shared" si="24"/>
        <v>72499.999999999985</v>
      </c>
      <c r="V27" s="18">
        <f t="shared" si="24"/>
        <v>84583.333333333328</v>
      </c>
      <c r="W27" s="18">
        <f t="shared" si="24"/>
        <v>96666.666666666672</v>
      </c>
      <c r="X27" s="18">
        <f t="shared" si="24"/>
        <v>108750</v>
      </c>
      <c r="Y27" s="18">
        <f t="shared" si="24"/>
        <v>120833.33333333333</v>
      </c>
      <c r="Z27" s="18">
        <f t="shared" si="24"/>
        <v>132916.66666666666</v>
      </c>
      <c r="AA27" s="18">
        <f t="shared" si="24"/>
        <v>144999.99999999997</v>
      </c>
      <c r="AB27" s="18">
        <f t="shared" si="24"/>
        <v>157083.33333333331</v>
      </c>
      <c r="AC27" s="18">
        <f t="shared" si="24"/>
        <v>169166.66666666666</v>
      </c>
      <c r="AD27" s="18">
        <f t="shared" si="24"/>
        <v>181249.99999999997</v>
      </c>
      <c r="AE27" s="18">
        <f t="shared" si="24"/>
        <v>193333.33333333334</v>
      </c>
      <c r="AF27" s="18">
        <f t="shared" si="24"/>
        <v>205416.66666666666</v>
      </c>
      <c r="AG27" s="18">
        <f t="shared" si="24"/>
        <v>217500</v>
      </c>
      <c r="AH27" s="18">
        <f t="shared" si="24"/>
        <v>229583.33333333328</v>
      </c>
      <c r="AI27" s="18">
        <f t="shared" si="24"/>
        <v>241666.66666666666</v>
      </c>
      <c r="AJ27" s="18">
        <f t="shared" si="24"/>
        <v>253750</v>
      </c>
      <c r="AK27" s="18">
        <f t="shared" si="24"/>
        <v>265833.33333333331</v>
      </c>
      <c r="AL27" s="18">
        <f t="shared" ref="AL27:BN27" si="25">AL$16*AL$24</f>
        <v>277916.66666666663</v>
      </c>
      <c r="AM27" s="18">
        <f t="shared" si="25"/>
        <v>289999.99999999994</v>
      </c>
      <c r="AN27" s="18">
        <f t="shared" si="25"/>
        <v>289999.99999999994</v>
      </c>
      <c r="AO27" s="18">
        <f t="shared" si="25"/>
        <v>289999.99999999994</v>
      </c>
      <c r="AP27" s="18">
        <f t="shared" si="25"/>
        <v>289999.99999999994</v>
      </c>
      <c r="AQ27" s="18">
        <f t="shared" si="25"/>
        <v>289999.99999999994</v>
      </c>
      <c r="AR27" s="18">
        <f t="shared" si="25"/>
        <v>289999.99999999994</v>
      </c>
      <c r="AS27" s="18">
        <f t="shared" si="25"/>
        <v>289999.99999999994</v>
      </c>
      <c r="AT27" s="18">
        <f t="shared" si="25"/>
        <v>289999.99999999994</v>
      </c>
      <c r="AU27" s="18">
        <f t="shared" si="25"/>
        <v>289999.99999999994</v>
      </c>
      <c r="AV27" s="18">
        <f t="shared" si="25"/>
        <v>289999.99999999994</v>
      </c>
      <c r="AW27" s="18">
        <f t="shared" si="25"/>
        <v>289999.99999999994</v>
      </c>
      <c r="AX27" s="18">
        <f t="shared" si="25"/>
        <v>289999.99999999994</v>
      </c>
      <c r="AY27" s="18">
        <f t="shared" si="25"/>
        <v>289999.99999999994</v>
      </c>
      <c r="AZ27" s="18">
        <f t="shared" si="25"/>
        <v>289999.99999999994</v>
      </c>
      <c r="BA27" s="18">
        <f t="shared" si="25"/>
        <v>289999.99999999994</v>
      </c>
      <c r="BB27" s="18">
        <f t="shared" si="25"/>
        <v>289999.99999999994</v>
      </c>
      <c r="BC27" s="18">
        <f t="shared" si="25"/>
        <v>289999.99999999994</v>
      </c>
      <c r="BD27" s="18">
        <f t="shared" si="25"/>
        <v>289999.99999999994</v>
      </c>
      <c r="BE27" s="18">
        <f t="shared" si="25"/>
        <v>289999.99999999994</v>
      </c>
      <c r="BF27" s="18">
        <f t="shared" si="25"/>
        <v>289999.99999999994</v>
      </c>
      <c r="BG27" s="18">
        <f t="shared" si="25"/>
        <v>289999.99999999994</v>
      </c>
      <c r="BH27" s="18">
        <f t="shared" si="25"/>
        <v>289999.99999999994</v>
      </c>
      <c r="BI27" s="18">
        <f t="shared" si="25"/>
        <v>289999.99999999994</v>
      </c>
      <c r="BJ27" s="18">
        <f t="shared" si="25"/>
        <v>289999.99999999994</v>
      </c>
      <c r="BK27" s="18">
        <f t="shared" si="25"/>
        <v>289999.99999999994</v>
      </c>
      <c r="BL27" s="18">
        <f t="shared" si="25"/>
        <v>289999.99999999994</v>
      </c>
      <c r="BM27" s="18">
        <f t="shared" si="25"/>
        <v>289999.99999999994</v>
      </c>
      <c r="BN27" s="18">
        <f t="shared" si="25"/>
        <v>289999.99999999994</v>
      </c>
    </row>
    <row r="28" spans="1:66" x14ac:dyDescent="0.25">
      <c r="A28" s="45"/>
      <c r="B28" s="32" t="s">
        <v>50</v>
      </c>
      <c r="C28" s="70"/>
      <c r="D28" s="70"/>
      <c r="E28" s="33"/>
      <c r="F28" s="34">
        <f t="shared" ref="F28:AK28" si="26">SUM(F26:F27)</f>
        <v>0</v>
      </c>
      <c r="G28" s="34">
        <f t="shared" si="26"/>
        <v>0</v>
      </c>
      <c r="H28" s="34">
        <f t="shared" si="26"/>
        <v>0</v>
      </c>
      <c r="I28" s="34">
        <f t="shared" si="26"/>
        <v>0</v>
      </c>
      <c r="J28" s="34">
        <f t="shared" si="26"/>
        <v>0</v>
      </c>
      <c r="K28" s="34">
        <f t="shared" si="26"/>
        <v>0</v>
      </c>
      <c r="L28" s="34">
        <f t="shared" si="26"/>
        <v>0</v>
      </c>
      <c r="M28" s="34">
        <f t="shared" si="26"/>
        <v>0</v>
      </c>
      <c r="N28" s="34">
        <f t="shared" si="26"/>
        <v>0</v>
      </c>
      <c r="O28" s="34">
        <f t="shared" si="26"/>
        <v>0</v>
      </c>
      <c r="P28" s="34">
        <f t="shared" si="26"/>
        <v>42270.833333333336</v>
      </c>
      <c r="Q28" s="34">
        <f t="shared" si="26"/>
        <v>55791.666666666672</v>
      </c>
      <c r="R28" s="34">
        <f t="shared" si="26"/>
        <v>69312.5</v>
      </c>
      <c r="S28" s="34">
        <f t="shared" si="26"/>
        <v>82833.333333333343</v>
      </c>
      <c r="T28" s="34">
        <f t="shared" si="26"/>
        <v>96354.166666666657</v>
      </c>
      <c r="U28" s="34">
        <f t="shared" si="26"/>
        <v>109874.99999999997</v>
      </c>
      <c r="V28" s="34">
        <f t="shared" si="26"/>
        <v>123395.83333333334</v>
      </c>
      <c r="W28" s="34">
        <f t="shared" si="26"/>
        <v>136916.66666666672</v>
      </c>
      <c r="X28" s="34">
        <f t="shared" si="26"/>
        <v>150437.5</v>
      </c>
      <c r="Y28" s="34">
        <f t="shared" si="26"/>
        <v>163958.33333333331</v>
      </c>
      <c r="Z28" s="34">
        <f t="shared" si="26"/>
        <v>177479.16666666663</v>
      </c>
      <c r="AA28" s="34">
        <f t="shared" si="26"/>
        <v>190999.99999999994</v>
      </c>
      <c r="AB28" s="34">
        <f t="shared" si="26"/>
        <v>204520.83333333337</v>
      </c>
      <c r="AC28" s="34">
        <f t="shared" si="26"/>
        <v>218041.66666666663</v>
      </c>
      <c r="AD28" s="34">
        <f t="shared" si="26"/>
        <v>231562.49999999994</v>
      </c>
      <c r="AE28" s="34">
        <f t="shared" si="26"/>
        <v>245083.33333333343</v>
      </c>
      <c r="AF28" s="34">
        <f t="shared" si="26"/>
        <v>258604.1666666666</v>
      </c>
      <c r="AG28" s="34">
        <f t="shared" si="26"/>
        <v>272125.00000000006</v>
      </c>
      <c r="AH28" s="34">
        <f t="shared" si="26"/>
        <v>285645.8333333332</v>
      </c>
      <c r="AI28" s="34">
        <f t="shared" si="26"/>
        <v>299166.66666666669</v>
      </c>
      <c r="AJ28" s="34">
        <f t="shared" si="26"/>
        <v>312687.50000000006</v>
      </c>
      <c r="AK28" s="34">
        <f t="shared" si="26"/>
        <v>326208.33333333326</v>
      </c>
      <c r="AL28" s="34">
        <f t="shared" ref="AL28:BN28" si="27">SUM(AL26:AL27)</f>
        <v>339729.16666666669</v>
      </c>
      <c r="AM28" s="34">
        <f t="shared" si="27"/>
        <v>353249.99999999988</v>
      </c>
      <c r="AN28" s="34">
        <f t="shared" si="27"/>
        <v>324499.99999999994</v>
      </c>
      <c r="AO28" s="34">
        <f t="shared" si="27"/>
        <v>324499.99999999994</v>
      </c>
      <c r="AP28" s="34">
        <f t="shared" si="27"/>
        <v>324499.99999999994</v>
      </c>
      <c r="AQ28" s="34">
        <f t="shared" si="27"/>
        <v>324499.99999999994</v>
      </c>
      <c r="AR28" s="34">
        <f t="shared" si="27"/>
        <v>324499.99999999994</v>
      </c>
      <c r="AS28" s="34">
        <f t="shared" si="27"/>
        <v>324499.99999999994</v>
      </c>
      <c r="AT28" s="34">
        <f t="shared" si="27"/>
        <v>324499.99999999994</v>
      </c>
      <c r="AU28" s="34">
        <f t="shared" si="27"/>
        <v>324499.99999999994</v>
      </c>
      <c r="AV28" s="34">
        <f t="shared" si="27"/>
        <v>324499.99999999994</v>
      </c>
      <c r="AW28" s="34">
        <f t="shared" si="27"/>
        <v>324499.99999999994</v>
      </c>
      <c r="AX28" s="34">
        <f t="shared" si="27"/>
        <v>324499.99999999994</v>
      </c>
      <c r="AY28" s="34">
        <f t="shared" si="27"/>
        <v>324499.99999999994</v>
      </c>
      <c r="AZ28" s="34">
        <f t="shared" si="27"/>
        <v>324499.99999999994</v>
      </c>
      <c r="BA28" s="34">
        <f t="shared" si="27"/>
        <v>324499.99999999994</v>
      </c>
      <c r="BB28" s="34">
        <f t="shared" si="27"/>
        <v>324499.99999999994</v>
      </c>
      <c r="BC28" s="34">
        <f t="shared" si="27"/>
        <v>324499.99999999994</v>
      </c>
      <c r="BD28" s="34">
        <f t="shared" si="27"/>
        <v>324499.99999999994</v>
      </c>
      <c r="BE28" s="34">
        <f t="shared" si="27"/>
        <v>324499.99999999994</v>
      </c>
      <c r="BF28" s="34">
        <f t="shared" si="27"/>
        <v>324499.99999999994</v>
      </c>
      <c r="BG28" s="34">
        <f t="shared" si="27"/>
        <v>324499.99999999994</v>
      </c>
      <c r="BH28" s="34">
        <f t="shared" si="27"/>
        <v>324499.99999999994</v>
      </c>
      <c r="BI28" s="34">
        <f t="shared" si="27"/>
        <v>324499.99999999994</v>
      </c>
      <c r="BJ28" s="34">
        <f t="shared" si="27"/>
        <v>324499.99999999994</v>
      </c>
      <c r="BK28" s="34">
        <f t="shared" si="27"/>
        <v>324499.99999999994</v>
      </c>
      <c r="BL28" s="34">
        <f t="shared" si="27"/>
        <v>324499.99999999994</v>
      </c>
      <c r="BM28" s="34">
        <f t="shared" si="27"/>
        <v>324499.99999999994</v>
      </c>
      <c r="BN28" s="34">
        <f t="shared" si="27"/>
        <v>324499.99999999994</v>
      </c>
    </row>
    <row r="29" spans="1:66" x14ac:dyDescent="0.25">
      <c r="A29" s="45"/>
      <c r="C29" s="13"/>
      <c r="D29" s="13"/>
    </row>
    <row r="30" spans="1:66" x14ac:dyDescent="0.25">
      <c r="A30" s="45"/>
      <c r="C30" s="13"/>
      <c r="D30" s="13"/>
    </row>
    <row r="31" spans="1:66" x14ac:dyDescent="0.25">
      <c r="A31" s="45"/>
      <c r="B31" s="6" t="s">
        <v>120</v>
      </c>
      <c r="C31" s="13"/>
      <c r="D31" s="13"/>
    </row>
    <row r="32" spans="1:66" x14ac:dyDescent="0.25">
      <c r="A32" s="45"/>
      <c r="B32" s="42" t="s">
        <v>63</v>
      </c>
      <c r="C32" s="30">
        <f>Assumptions!$C$21</f>
        <v>30</v>
      </c>
      <c r="D32" s="13"/>
      <c r="F32" s="43">
        <f>$C$32</f>
        <v>30</v>
      </c>
      <c r="G32" s="43">
        <f t="shared" ref="G32:AL32" si="28">F32</f>
        <v>30</v>
      </c>
      <c r="H32" s="43">
        <f t="shared" si="28"/>
        <v>30</v>
      </c>
      <c r="I32" s="43">
        <f t="shared" si="28"/>
        <v>30</v>
      </c>
      <c r="J32" s="43">
        <f t="shared" si="28"/>
        <v>30</v>
      </c>
      <c r="K32" s="43">
        <f t="shared" si="28"/>
        <v>30</v>
      </c>
      <c r="L32" s="43">
        <f t="shared" si="28"/>
        <v>30</v>
      </c>
      <c r="M32" s="43">
        <f t="shared" si="28"/>
        <v>30</v>
      </c>
      <c r="N32" s="43">
        <f t="shared" si="28"/>
        <v>30</v>
      </c>
      <c r="O32" s="43">
        <f t="shared" si="28"/>
        <v>30</v>
      </c>
      <c r="P32" s="43">
        <f t="shared" si="28"/>
        <v>30</v>
      </c>
      <c r="Q32" s="43">
        <f t="shared" si="28"/>
        <v>30</v>
      </c>
      <c r="R32" s="43">
        <f t="shared" si="28"/>
        <v>30</v>
      </c>
      <c r="S32" s="43">
        <f t="shared" si="28"/>
        <v>30</v>
      </c>
      <c r="T32" s="43">
        <f t="shared" si="28"/>
        <v>30</v>
      </c>
      <c r="U32" s="43">
        <f t="shared" si="28"/>
        <v>30</v>
      </c>
      <c r="V32" s="43">
        <f t="shared" si="28"/>
        <v>30</v>
      </c>
      <c r="W32" s="43">
        <f t="shared" si="28"/>
        <v>30</v>
      </c>
      <c r="X32" s="43">
        <f t="shared" si="28"/>
        <v>30</v>
      </c>
      <c r="Y32" s="43">
        <f t="shared" si="28"/>
        <v>30</v>
      </c>
      <c r="Z32" s="43">
        <f t="shared" si="28"/>
        <v>30</v>
      </c>
      <c r="AA32" s="43">
        <f t="shared" si="28"/>
        <v>30</v>
      </c>
      <c r="AB32" s="43">
        <f t="shared" si="28"/>
        <v>30</v>
      </c>
      <c r="AC32" s="43">
        <f t="shared" si="28"/>
        <v>30</v>
      </c>
      <c r="AD32" s="43">
        <f t="shared" si="28"/>
        <v>30</v>
      </c>
      <c r="AE32" s="43">
        <f t="shared" si="28"/>
        <v>30</v>
      </c>
      <c r="AF32" s="43">
        <f t="shared" si="28"/>
        <v>30</v>
      </c>
      <c r="AG32" s="43">
        <f t="shared" si="28"/>
        <v>30</v>
      </c>
      <c r="AH32" s="43">
        <f t="shared" si="28"/>
        <v>30</v>
      </c>
      <c r="AI32" s="43">
        <f t="shared" si="28"/>
        <v>30</v>
      </c>
      <c r="AJ32" s="43">
        <f t="shared" si="28"/>
        <v>30</v>
      </c>
      <c r="AK32" s="43">
        <f t="shared" si="28"/>
        <v>30</v>
      </c>
      <c r="AL32" s="43">
        <f t="shared" si="28"/>
        <v>30</v>
      </c>
      <c r="AM32" s="43">
        <f t="shared" ref="AM32:BN32" si="29">AL32</f>
        <v>30</v>
      </c>
      <c r="AN32" s="43">
        <f t="shared" si="29"/>
        <v>30</v>
      </c>
      <c r="AO32" s="43">
        <f t="shared" si="29"/>
        <v>30</v>
      </c>
      <c r="AP32" s="43">
        <f t="shared" si="29"/>
        <v>30</v>
      </c>
      <c r="AQ32" s="43">
        <f t="shared" si="29"/>
        <v>30</v>
      </c>
      <c r="AR32" s="43">
        <f t="shared" si="29"/>
        <v>30</v>
      </c>
      <c r="AS32" s="43">
        <f t="shared" si="29"/>
        <v>30</v>
      </c>
      <c r="AT32" s="43">
        <f t="shared" si="29"/>
        <v>30</v>
      </c>
      <c r="AU32" s="43">
        <f t="shared" si="29"/>
        <v>30</v>
      </c>
      <c r="AV32" s="43">
        <f t="shared" si="29"/>
        <v>30</v>
      </c>
      <c r="AW32" s="43">
        <f t="shared" si="29"/>
        <v>30</v>
      </c>
      <c r="AX32" s="43">
        <f t="shared" si="29"/>
        <v>30</v>
      </c>
      <c r="AY32" s="43">
        <f t="shared" si="29"/>
        <v>30</v>
      </c>
      <c r="AZ32" s="43">
        <f t="shared" si="29"/>
        <v>30</v>
      </c>
      <c r="BA32" s="43">
        <f t="shared" si="29"/>
        <v>30</v>
      </c>
      <c r="BB32" s="43">
        <f t="shared" si="29"/>
        <v>30</v>
      </c>
      <c r="BC32" s="43">
        <f t="shared" si="29"/>
        <v>30</v>
      </c>
      <c r="BD32" s="43">
        <f t="shared" si="29"/>
        <v>30</v>
      </c>
      <c r="BE32" s="43">
        <f t="shared" si="29"/>
        <v>30</v>
      </c>
      <c r="BF32" s="43">
        <f t="shared" si="29"/>
        <v>30</v>
      </c>
      <c r="BG32" s="43">
        <f t="shared" si="29"/>
        <v>30</v>
      </c>
      <c r="BH32" s="43">
        <f t="shared" si="29"/>
        <v>30</v>
      </c>
      <c r="BI32" s="43">
        <f t="shared" si="29"/>
        <v>30</v>
      </c>
      <c r="BJ32" s="43">
        <f t="shared" si="29"/>
        <v>30</v>
      </c>
      <c r="BK32" s="43">
        <f t="shared" si="29"/>
        <v>30</v>
      </c>
      <c r="BL32" s="43">
        <f t="shared" si="29"/>
        <v>30</v>
      </c>
      <c r="BM32" s="43">
        <f t="shared" si="29"/>
        <v>30</v>
      </c>
      <c r="BN32" s="43">
        <f t="shared" si="29"/>
        <v>30</v>
      </c>
    </row>
    <row r="33" spans="1:66" x14ac:dyDescent="0.25">
      <c r="A33" s="45"/>
      <c r="B33" s="42"/>
      <c r="C33" s="44"/>
      <c r="D33" s="1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</row>
    <row r="34" spans="1:66" x14ac:dyDescent="0.25">
      <c r="A34" s="85">
        <v>8</v>
      </c>
      <c r="B34" s="42" t="s">
        <v>64</v>
      </c>
      <c r="C34" s="44"/>
      <c r="D34" s="13"/>
      <c r="F34" s="2"/>
      <c r="G34" s="2">
        <f t="shared" ref="G34:AL34" si="30">G$19*G$32</f>
        <v>0</v>
      </c>
      <c r="H34" s="2">
        <f t="shared" si="30"/>
        <v>0</v>
      </c>
      <c r="I34" s="2">
        <f t="shared" si="30"/>
        <v>0</v>
      </c>
      <c r="J34" s="2">
        <f t="shared" si="30"/>
        <v>0</v>
      </c>
      <c r="K34" s="2">
        <f t="shared" si="30"/>
        <v>0</v>
      </c>
      <c r="L34" s="2">
        <f t="shared" si="30"/>
        <v>0</v>
      </c>
      <c r="M34" s="2">
        <f t="shared" si="30"/>
        <v>0</v>
      </c>
      <c r="N34" s="2">
        <f t="shared" si="30"/>
        <v>0</v>
      </c>
      <c r="O34" s="2">
        <f t="shared" si="30"/>
        <v>0</v>
      </c>
      <c r="P34" s="2">
        <f t="shared" si="30"/>
        <v>131250</v>
      </c>
      <c r="Q34" s="2">
        <f t="shared" si="30"/>
        <v>137500.00000000003</v>
      </c>
      <c r="R34" s="2">
        <f t="shared" si="30"/>
        <v>143749.99999999997</v>
      </c>
      <c r="S34" s="2">
        <f>S$19*S$32</f>
        <v>150000.00000000006</v>
      </c>
      <c r="T34" s="2">
        <f t="shared" si="30"/>
        <v>156249.99999999994</v>
      </c>
      <c r="U34" s="2">
        <f t="shared" si="30"/>
        <v>162499.99999999994</v>
      </c>
      <c r="V34" s="2">
        <f t="shared" si="30"/>
        <v>168750.00000000003</v>
      </c>
      <c r="W34" s="2">
        <f t="shared" si="30"/>
        <v>175000.00000000015</v>
      </c>
      <c r="X34" s="2">
        <f t="shared" si="30"/>
        <v>181249.99999999994</v>
      </c>
      <c r="Y34" s="2">
        <f t="shared" si="30"/>
        <v>187499.99999999994</v>
      </c>
      <c r="Z34" s="2">
        <f t="shared" si="30"/>
        <v>193749.99999999991</v>
      </c>
      <c r="AA34" s="2">
        <f t="shared" si="30"/>
        <v>199999.99999999994</v>
      </c>
      <c r="AB34" s="2">
        <f t="shared" si="30"/>
        <v>206250.00000000017</v>
      </c>
      <c r="AC34" s="2">
        <f t="shared" si="30"/>
        <v>212499.99999999991</v>
      </c>
      <c r="AD34" s="2">
        <f t="shared" si="30"/>
        <v>218749.99999999994</v>
      </c>
      <c r="AE34" s="2">
        <f t="shared" si="30"/>
        <v>225000.00000000038</v>
      </c>
      <c r="AF34" s="2">
        <f t="shared" si="30"/>
        <v>231249.99999999968</v>
      </c>
      <c r="AG34" s="2">
        <f t="shared" si="30"/>
        <v>237500.00000000015</v>
      </c>
      <c r="AH34" s="2">
        <f t="shared" si="30"/>
        <v>243749.99999999971</v>
      </c>
      <c r="AI34" s="2">
        <f t="shared" si="30"/>
        <v>250000.00000000017</v>
      </c>
      <c r="AJ34" s="2">
        <f t="shared" si="30"/>
        <v>256250.00000000015</v>
      </c>
      <c r="AK34" s="2">
        <f t="shared" si="30"/>
        <v>262499.99999999965</v>
      </c>
      <c r="AL34" s="2">
        <f t="shared" si="30"/>
        <v>268750.00000000017</v>
      </c>
      <c r="AM34" s="2">
        <f t="shared" ref="AM34:BN34" si="31">AM$19*AM$32</f>
        <v>274999.99999999971</v>
      </c>
      <c r="AN34" s="2">
        <f t="shared" si="31"/>
        <v>150000</v>
      </c>
      <c r="AO34" s="2">
        <f t="shared" si="31"/>
        <v>150000</v>
      </c>
      <c r="AP34" s="2">
        <f t="shared" si="31"/>
        <v>150000</v>
      </c>
      <c r="AQ34" s="2">
        <f t="shared" si="31"/>
        <v>150000</v>
      </c>
      <c r="AR34" s="2">
        <f t="shared" si="31"/>
        <v>150000</v>
      </c>
      <c r="AS34" s="2">
        <f t="shared" si="31"/>
        <v>150000</v>
      </c>
      <c r="AT34" s="2">
        <f t="shared" si="31"/>
        <v>150000</v>
      </c>
      <c r="AU34" s="2">
        <f t="shared" si="31"/>
        <v>150000</v>
      </c>
      <c r="AV34" s="2">
        <f t="shared" si="31"/>
        <v>150000</v>
      </c>
      <c r="AW34" s="2">
        <f t="shared" si="31"/>
        <v>150000</v>
      </c>
      <c r="AX34" s="2">
        <f t="shared" si="31"/>
        <v>150000</v>
      </c>
      <c r="AY34" s="2">
        <f t="shared" si="31"/>
        <v>150000</v>
      </c>
      <c r="AZ34" s="2">
        <f t="shared" si="31"/>
        <v>150000</v>
      </c>
      <c r="BA34" s="2">
        <f t="shared" si="31"/>
        <v>150000</v>
      </c>
      <c r="BB34" s="2">
        <f t="shared" si="31"/>
        <v>150000</v>
      </c>
      <c r="BC34" s="2">
        <f t="shared" si="31"/>
        <v>150000</v>
      </c>
      <c r="BD34" s="2">
        <f t="shared" si="31"/>
        <v>150000</v>
      </c>
      <c r="BE34" s="2">
        <f t="shared" si="31"/>
        <v>150000</v>
      </c>
      <c r="BF34" s="2">
        <f t="shared" si="31"/>
        <v>150000</v>
      </c>
      <c r="BG34" s="2">
        <f t="shared" si="31"/>
        <v>150000</v>
      </c>
      <c r="BH34" s="2">
        <f t="shared" si="31"/>
        <v>150000</v>
      </c>
      <c r="BI34" s="2">
        <f t="shared" si="31"/>
        <v>150000</v>
      </c>
      <c r="BJ34" s="2">
        <f t="shared" si="31"/>
        <v>150000</v>
      </c>
      <c r="BK34" s="2">
        <f t="shared" si="31"/>
        <v>150000</v>
      </c>
      <c r="BL34" s="2">
        <f t="shared" si="31"/>
        <v>150000</v>
      </c>
      <c r="BM34" s="2">
        <f t="shared" si="31"/>
        <v>150000</v>
      </c>
      <c r="BN34" s="2">
        <f t="shared" si="31"/>
        <v>150000</v>
      </c>
    </row>
    <row r="35" spans="1:66" x14ac:dyDescent="0.25">
      <c r="A35" s="85"/>
      <c r="B35" s="42" t="s">
        <v>124</v>
      </c>
      <c r="C35" s="68">
        <f>Assumptions!$C$22</f>
        <v>0.15</v>
      </c>
      <c r="D35" s="13"/>
      <c r="F35" s="2"/>
      <c r="G35" s="2">
        <f>$C$35*G$27</f>
        <v>0</v>
      </c>
      <c r="H35" s="2">
        <f t="shared" ref="H35:BN35" si="32">$C$35*H$27</f>
        <v>0</v>
      </c>
      <c r="I35" s="2">
        <f t="shared" si="32"/>
        <v>0</v>
      </c>
      <c r="J35" s="2">
        <f t="shared" si="32"/>
        <v>0</v>
      </c>
      <c r="K35" s="2">
        <f t="shared" si="32"/>
        <v>0</v>
      </c>
      <c r="L35" s="2">
        <f t="shared" si="32"/>
        <v>0</v>
      </c>
      <c r="M35" s="2">
        <f t="shared" si="32"/>
        <v>0</v>
      </c>
      <c r="N35" s="2">
        <f t="shared" si="32"/>
        <v>0</v>
      </c>
      <c r="O35" s="2">
        <f t="shared" si="32"/>
        <v>0</v>
      </c>
      <c r="P35" s="2">
        <f t="shared" si="32"/>
        <v>1812.5</v>
      </c>
      <c r="Q35" s="2">
        <f t="shared" si="32"/>
        <v>3625</v>
      </c>
      <c r="R35" s="2">
        <f t="shared" si="32"/>
        <v>5437.5</v>
      </c>
      <c r="S35" s="2">
        <f>$C$35*S$27</f>
        <v>7250</v>
      </c>
      <c r="T35" s="2">
        <f t="shared" si="32"/>
        <v>9062.5</v>
      </c>
      <c r="U35" s="2">
        <f>$C$35*U$27</f>
        <v>10874.999999999998</v>
      </c>
      <c r="V35" s="2">
        <f t="shared" si="32"/>
        <v>12687.499999999998</v>
      </c>
      <c r="W35" s="2">
        <f t="shared" si="32"/>
        <v>14500</v>
      </c>
      <c r="X35" s="2">
        <f t="shared" si="32"/>
        <v>16312.5</v>
      </c>
      <c r="Y35" s="2">
        <f t="shared" si="32"/>
        <v>18125</v>
      </c>
      <c r="Z35" s="2">
        <f t="shared" si="32"/>
        <v>19937.499999999996</v>
      </c>
      <c r="AA35" s="2">
        <f t="shared" si="32"/>
        <v>21749.999999999996</v>
      </c>
      <c r="AB35" s="2">
        <f t="shared" si="32"/>
        <v>23562.499999999996</v>
      </c>
      <c r="AC35" s="2">
        <f t="shared" si="32"/>
        <v>25374.999999999996</v>
      </c>
      <c r="AD35" s="2">
        <f t="shared" si="32"/>
        <v>27187.499999999996</v>
      </c>
      <c r="AE35" s="2">
        <f t="shared" si="32"/>
        <v>29000</v>
      </c>
      <c r="AF35" s="2">
        <f t="shared" si="32"/>
        <v>30812.499999999996</v>
      </c>
      <c r="AG35" s="2">
        <f t="shared" si="32"/>
        <v>32625</v>
      </c>
      <c r="AH35" s="2">
        <f t="shared" si="32"/>
        <v>34437.499999999993</v>
      </c>
      <c r="AI35" s="2">
        <f t="shared" si="32"/>
        <v>36250</v>
      </c>
      <c r="AJ35" s="2">
        <f t="shared" si="32"/>
        <v>38062.5</v>
      </c>
      <c r="AK35" s="2">
        <f t="shared" si="32"/>
        <v>39874.999999999993</v>
      </c>
      <c r="AL35" s="2">
        <f t="shared" si="32"/>
        <v>41687.499999999993</v>
      </c>
      <c r="AM35" s="2">
        <f t="shared" si="32"/>
        <v>43499.999999999993</v>
      </c>
      <c r="AN35" s="2">
        <f t="shared" si="32"/>
        <v>43499.999999999993</v>
      </c>
      <c r="AO35" s="2">
        <f t="shared" si="32"/>
        <v>43499.999999999993</v>
      </c>
      <c r="AP35" s="2">
        <f t="shared" si="32"/>
        <v>43499.999999999993</v>
      </c>
      <c r="AQ35" s="2">
        <f t="shared" si="32"/>
        <v>43499.999999999993</v>
      </c>
      <c r="AR35" s="2">
        <f t="shared" si="32"/>
        <v>43499.999999999993</v>
      </c>
      <c r="AS35" s="2">
        <f t="shared" si="32"/>
        <v>43499.999999999993</v>
      </c>
      <c r="AT35" s="2">
        <f t="shared" si="32"/>
        <v>43499.999999999993</v>
      </c>
      <c r="AU35" s="2">
        <f t="shared" si="32"/>
        <v>43499.999999999993</v>
      </c>
      <c r="AV35" s="2">
        <f t="shared" si="32"/>
        <v>43499.999999999993</v>
      </c>
      <c r="AW35" s="2">
        <f t="shared" si="32"/>
        <v>43499.999999999993</v>
      </c>
      <c r="AX35" s="2">
        <f t="shared" si="32"/>
        <v>43499.999999999993</v>
      </c>
      <c r="AY35" s="2">
        <f t="shared" si="32"/>
        <v>43499.999999999993</v>
      </c>
      <c r="AZ35" s="2">
        <f t="shared" si="32"/>
        <v>43499.999999999993</v>
      </c>
      <c r="BA35" s="2">
        <f t="shared" si="32"/>
        <v>43499.999999999993</v>
      </c>
      <c r="BB35" s="2">
        <f t="shared" si="32"/>
        <v>43499.999999999993</v>
      </c>
      <c r="BC35" s="2">
        <f t="shared" si="32"/>
        <v>43499.999999999993</v>
      </c>
      <c r="BD35" s="2">
        <f t="shared" si="32"/>
        <v>43499.999999999993</v>
      </c>
      <c r="BE35" s="2">
        <f t="shared" si="32"/>
        <v>43499.999999999993</v>
      </c>
      <c r="BF35" s="2">
        <f t="shared" si="32"/>
        <v>43499.999999999993</v>
      </c>
      <c r="BG35" s="2">
        <f t="shared" si="32"/>
        <v>43499.999999999993</v>
      </c>
      <c r="BH35" s="2">
        <f t="shared" si="32"/>
        <v>43499.999999999993</v>
      </c>
      <c r="BI35" s="2">
        <f t="shared" si="32"/>
        <v>43499.999999999993</v>
      </c>
      <c r="BJ35" s="2">
        <f t="shared" si="32"/>
        <v>43499.999999999993</v>
      </c>
      <c r="BK35" s="2">
        <f t="shared" si="32"/>
        <v>43499.999999999993</v>
      </c>
      <c r="BL35" s="2">
        <f t="shared" si="32"/>
        <v>43499.999999999993</v>
      </c>
      <c r="BM35" s="2">
        <f t="shared" si="32"/>
        <v>43499.999999999993</v>
      </c>
      <c r="BN35" s="2">
        <f t="shared" si="32"/>
        <v>43499.999999999993</v>
      </c>
    </row>
    <row r="36" spans="1:66" x14ac:dyDescent="0.25">
      <c r="A36" s="45"/>
      <c r="B36" s="39" t="s">
        <v>123</v>
      </c>
      <c r="C36" s="71"/>
      <c r="D36" s="71"/>
      <c r="E36" s="40"/>
      <c r="F36" s="41"/>
      <c r="G36" s="41">
        <f>SUM(G34:G35)</f>
        <v>0</v>
      </c>
      <c r="H36" s="41">
        <f t="shared" ref="H36:BN36" si="33">SUM(H34:H35)</f>
        <v>0</v>
      </c>
      <c r="I36" s="41">
        <f t="shared" si="33"/>
        <v>0</v>
      </c>
      <c r="J36" s="41">
        <f t="shared" si="33"/>
        <v>0</v>
      </c>
      <c r="K36" s="41">
        <f t="shared" si="33"/>
        <v>0</v>
      </c>
      <c r="L36" s="41">
        <f t="shared" si="33"/>
        <v>0</v>
      </c>
      <c r="M36" s="41">
        <f t="shared" si="33"/>
        <v>0</v>
      </c>
      <c r="N36" s="41">
        <f t="shared" si="33"/>
        <v>0</v>
      </c>
      <c r="O36" s="41">
        <f t="shared" si="33"/>
        <v>0</v>
      </c>
      <c r="P36" s="41">
        <f t="shared" si="33"/>
        <v>133062.5</v>
      </c>
      <c r="Q36" s="41">
        <f t="shared" si="33"/>
        <v>141125.00000000003</v>
      </c>
      <c r="R36" s="41">
        <f t="shared" si="33"/>
        <v>149187.49999999997</v>
      </c>
      <c r="S36" s="41">
        <f t="shared" si="33"/>
        <v>157250.00000000006</v>
      </c>
      <c r="T36" s="41">
        <f t="shared" si="33"/>
        <v>165312.49999999994</v>
      </c>
      <c r="U36" s="41">
        <f t="shared" si="33"/>
        <v>173374.99999999994</v>
      </c>
      <c r="V36" s="41">
        <f t="shared" si="33"/>
        <v>181437.50000000003</v>
      </c>
      <c r="W36" s="41">
        <f t="shared" si="33"/>
        <v>189500.00000000015</v>
      </c>
      <c r="X36" s="41">
        <f t="shared" si="33"/>
        <v>197562.49999999994</v>
      </c>
      <c r="Y36" s="41">
        <f t="shared" si="33"/>
        <v>205624.99999999994</v>
      </c>
      <c r="Z36" s="41">
        <f t="shared" si="33"/>
        <v>213687.49999999991</v>
      </c>
      <c r="AA36" s="41">
        <f t="shared" si="33"/>
        <v>221749.99999999994</v>
      </c>
      <c r="AB36" s="41">
        <f t="shared" si="33"/>
        <v>229812.50000000017</v>
      </c>
      <c r="AC36" s="41">
        <f t="shared" si="33"/>
        <v>237874.99999999991</v>
      </c>
      <c r="AD36" s="41">
        <f t="shared" si="33"/>
        <v>245937.49999999994</v>
      </c>
      <c r="AE36" s="41">
        <f t="shared" si="33"/>
        <v>254000.00000000038</v>
      </c>
      <c r="AF36" s="41">
        <f t="shared" si="33"/>
        <v>262062.49999999968</v>
      </c>
      <c r="AG36" s="41">
        <f t="shared" si="33"/>
        <v>270125.00000000012</v>
      </c>
      <c r="AH36" s="41">
        <f t="shared" si="33"/>
        <v>278187.49999999971</v>
      </c>
      <c r="AI36" s="41">
        <f t="shared" si="33"/>
        <v>286250.00000000017</v>
      </c>
      <c r="AJ36" s="41">
        <f t="shared" si="33"/>
        <v>294312.50000000012</v>
      </c>
      <c r="AK36" s="41">
        <f t="shared" si="33"/>
        <v>302374.99999999965</v>
      </c>
      <c r="AL36" s="41">
        <f t="shared" si="33"/>
        <v>310437.50000000017</v>
      </c>
      <c r="AM36" s="41">
        <f t="shared" si="33"/>
        <v>318499.99999999971</v>
      </c>
      <c r="AN36" s="41">
        <f t="shared" si="33"/>
        <v>193500</v>
      </c>
      <c r="AO36" s="41">
        <f t="shared" si="33"/>
        <v>193500</v>
      </c>
      <c r="AP36" s="41">
        <f t="shared" si="33"/>
        <v>193500</v>
      </c>
      <c r="AQ36" s="41">
        <f t="shared" si="33"/>
        <v>193500</v>
      </c>
      <c r="AR36" s="41">
        <f t="shared" si="33"/>
        <v>193500</v>
      </c>
      <c r="AS36" s="41">
        <f t="shared" si="33"/>
        <v>193500</v>
      </c>
      <c r="AT36" s="41">
        <f t="shared" si="33"/>
        <v>193500</v>
      </c>
      <c r="AU36" s="41">
        <f t="shared" si="33"/>
        <v>193500</v>
      </c>
      <c r="AV36" s="41">
        <f t="shared" si="33"/>
        <v>193500</v>
      </c>
      <c r="AW36" s="41">
        <f t="shared" si="33"/>
        <v>193500</v>
      </c>
      <c r="AX36" s="41">
        <f t="shared" si="33"/>
        <v>193500</v>
      </c>
      <c r="AY36" s="41">
        <f t="shared" si="33"/>
        <v>193500</v>
      </c>
      <c r="AZ36" s="41">
        <f t="shared" si="33"/>
        <v>193500</v>
      </c>
      <c r="BA36" s="41">
        <f t="shared" si="33"/>
        <v>193500</v>
      </c>
      <c r="BB36" s="41">
        <f t="shared" si="33"/>
        <v>193500</v>
      </c>
      <c r="BC36" s="41">
        <f t="shared" si="33"/>
        <v>193500</v>
      </c>
      <c r="BD36" s="41">
        <f t="shared" si="33"/>
        <v>193500</v>
      </c>
      <c r="BE36" s="41">
        <f t="shared" si="33"/>
        <v>193500</v>
      </c>
      <c r="BF36" s="41">
        <f t="shared" si="33"/>
        <v>193500</v>
      </c>
      <c r="BG36" s="41">
        <f t="shared" si="33"/>
        <v>193500</v>
      </c>
      <c r="BH36" s="41">
        <f t="shared" si="33"/>
        <v>193500</v>
      </c>
      <c r="BI36" s="41">
        <f t="shared" si="33"/>
        <v>193500</v>
      </c>
      <c r="BJ36" s="41">
        <f t="shared" si="33"/>
        <v>193500</v>
      </c>
      <c r="BK36" s="41">
        <f t="shared" si="33"/>
        <v>193500</v>
      </c>
      <c r="BL36" s="41">
        <f t="shared" si="33"/>
        <v>193500</v>
      </c>
      <c r="BM36" s="41">
        <f t="shared" si="33"/>
        <v>193500</v>
      </c>
      <c r="BN36" s="41">
        <f t="shared" si="33"/>
        <v>193500</v>
      </c>
    </row>
    <row r="37" spans="1:66" x14ac:dyDescent="0.25">
      <c r="A37" s="45"/>
      <c r="B37" s="87"/>
      <c r="C37" s="88"/>
      <c r="D37" s="88"/>
      <c r="E37" s="89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</row>
    <row r="38" spans="1:66" x14ac:dyDescent="0.25">
      <c r="A38" s="45"/>
      <c r="B38" s="32" t="s">
        <v>121</v>
      </c>
      <c r="C38" s="70"/>
      <c r="D38" s="70"/>
      <c r="E38" s="33"/>
      <c r="F38" s="34"/>
      <c r="G38" s="34">
        <f>G28-G36</f>
        <v>0</v>
      </c>
      <c r="H38" s="34">
        <f t="shared" ref="H38:BN38" si="34">H28-H36</f>
        <v>0</v>
      </c>
      <c r="I38" s="34">
        <f t="shared" si="34"/>
        <v>0</v>
      </c>
      <c r="J38" s="34">
        <f t="shared" si="34"/>
        <v>0</v>
      </c>
      <c r="K38" s="34">
        <f t="shared" si="34"/>
        <v>0</v>
      </c>
      <c r="L38" s="34">
        <f t="shared" si="34"/>
        <v>0</v>
      </c>
      <c r="M38" s="34">
        <f t="shared" si="34"/>
        <v>0</v>
      </c>
      <c r="N38" s="34">
        <f t="shared" si="34"/>
        <v>0</v>
      </c>
      <c r="O38" s="34">
        <f t="shared" si="34"/>
        <v>0</v>
      </c>
      <c r="P38" s="34">
        <f t="shared" si="34"/>
        <v>-90791.666666666657</v>
      </c>
      <c r="Q38" s="34">
        <f t="shared" si="34"/>
        <v>-85333.333333333358</v>
      </c>
      <c r="R38" s="34">
        <f t="shared" si="34"/>
        <v>-79874.999999999971</v>
      </c>
      <c r="S38" s="34">
        <f t="shared" si="34"/>
        <v>-74416.666666666715</v>
      </c>
      <c r="T38" s="34">
        <f t="shared" si="34"/>
        <v>-68958.333333333285</v>
      </c>
      <c r="U38" s="34">
        <f t="shared" si="34"/>
        <v>-63499.999999999971</v>
      </c>
      <c r="V38" s="34">
        <f t="shared" si="34"/>
        <v>-58041.666666666686</v>
      </c>
      <c r="W38" s="34">
        <f t="shared" si="34"/>
        <v>-52583.33333333343</v>
      </c>
      <c r="X38" s="34">
        <f t="shared" si="34"/>
        <v>-47124.999999999942</v>
      </c>
      <c r="Y38" s="34">
        <f t="shared" si="34"/>
        <v>-41666.666666666628</v>
      </c>
      <c r="Z38" s="34">
        <f t="shared" si="34"/>
        <v>-36208.333333333285</v>
      </c>
      <c r="AA38" s="34">
        <f t="shared" si="34"/>
        <v>-30750</v>
      </c>
      <c r="AB38" s="34">
        <f t="shared" si="34"/>
        <v>-25291.666666666802</v>
      </c>
      <c r="AC38" s="34">
        <f t="shared" si="34"/>
        <v>-19833.333333333285</v>
      </c>
      <c r="AD38" s="34">
        <f t="shared" si="34"/>
        <v>-14375</v>
      </c>
      <c r="AE38" s="34">
        <f t="shared" si="34"/>
        <v>-8916.666666666948</v>
      </c>
      <c r="AF38" s="34">
        <f t="shared" si="34"/>
        <v>-3458.3333333330811</v>
      </c>
      <c r="AG38" s="34">
        <f t="shared" si="34"/>
        <v>1999.9999999999418</v>
      </c>
      <c r="AH38" s="34">
        <f t="shared" si="34"/>
        <v>7458.3333333334886</v>
      </c>
      <c r="AI38" s="34">
        <f t="shared" si="34"/>
        <v>12916.666666666511</v>
      </c>
      <c r="AJ38" s="34">
        <f t="shared" si="34"/>
        <v>18374.999999999942</v>
      </c>
      <c r="AK38" s="34">
        <f t="shared" si="34"/>
        <v>23833.333333333605</v>
      </c>
      <c r="AL38" s="34">
        <f t="shared" si="34"/>
        <v>29291.666666666511</v>
      </c>
      <c r="AM38" s="34">
        <f t="shared" si="34"/>
        <v>34750.000000000175</v>
      </c>
      <c r="AN38" s="34">
        <f t="shared" si="34"/>
        <v>130999.99999999994</v>
      </c>
      <c r="AO38" s="34">
        <f t="shared" si="34"/>
        <v>130999.99999999994</v>
      </c>
      <c r="AP38" s="34">
        <f t="shared" si="34"/>
        <v>130999.99999999994</v>
      </c>
      <c r="AQ38" s="34">
        <f t="shared" si="34"/>
        <v>130999.99999999994</v>
      </c>
      <c r="AR38" s="34">
        <f t="shared" si="34"/>
        <v>130999.99999999994</v>
      </c>
      <c r="AS38" s="34">
        <f t="shared" si="34"/>
        <v>130999.99999999994</v>
      </c>
      <c r="AT38" s="34">
        <f t="shared" si="34"/>
        <v>130999.99999999994</v>
      </c>
      <c r="AU38" s="34">
        <f t="shared" si="34"/>
        <v>130999.99999999994</v>
      </c>
      <c r="AV38" s="34">
        <f t="shared" si="34"/>
        <v>130999.99999999994</v>
      </c>
      <c r="AW38" s="34">
        <f t="shared" si="34"/>
        <v>130999.99999999994</v>
      </c>
      <c r="AX38" s="34">
        <f t="shared" si="34"/>
        <v>130999.99999999994</v>
      </c>
      <c r="AY38" s="34">
        <f t="shared" si="34"/>
        <v>130999.99999999994</v>
      </c>
      <c r="AZ38" s="34">
        <f t="shared" si="34"/>
        <v>130999.99999999994</v>
      </c>
      <c r="BA38" s="34">
        <f t="shared" si="34"/>
        <v>130999.99999999994</v>
      </c>
      <c r="BB38" s="34">
        <f t="shared" si="34"/>
        <v>130999.99999999994</v>
      </c>
      <c r="BC38" s="34">
        <f t="shared" si="34"/>
        <v>130999.99999999994</v>
      </c>
      <c r="BD38" s="34">
        <f t="shared" si="34"/>
        <v>130999.99999999994</v>
      </c>
      <c r="BE38" s="34">
        <f t="shared" si="34"/>
        <v>130999.99999999994</v>
      </c>
      <c r="BF38" s="34">
        <f t="shared" si="34"/>
        <v>130999.99999999994</v>
      </c>
      <c r="BG38" s="34">
        <f t="shared" si="34"/>
        <v>130999.99999999994</v>
      </c>
      <c r="BH38" s="34">
        <f t="shared" si="34"/>
        <v>130999.99999999994</v>
      </c>
      <c r="BI38" s="34">
        <f t="shared" si="34"/>
        <v>130999.99999999994</v>
      </c>
      <c r="BJ38" s="34">
        <f t="shared" si="34"/>
        <v>130999.99999999994</v>
      </c>
      <c r="BK38" s="34">
        <f t="shared" si="34"/>
        <v>130999.99999999994</v>
      </c>
      <c r="BL38" s="34">
        <f t="shared" si="34"/>
        <v>130999.99999999994</v>
      </c>
      <c r="BM38" s="34">
        <f t="shared" si="34"/>
        <v>130999.99999999994</v>
      </c>
      <c r="BN38" s="34">
        <f t="shared" si="34"/>
        <v>130999.99999999994</v>
      </c>
    </row>
    <row r="39" spans="1:66" x14ac:dyDescent="0.25">
      <c r="A39" s="45"/>
      <c r="B39" s="46" t="s">
        <v>122</v>
      </c>
      <c r="C39" s="88"/>
      <c r="D39" s="88"/>
      <c r="E39" s="89"/>
      <c r="F39" s="90"/>
      <c r="G39" s="49" t="str">
        <f t="shared" ref="G39:O39" si="35">IFERROR(G38/G$28,"-")</f>
        <v>-</v>
      </c>
      <c r="H39" s="49" t="str">
        <f t="shared" si="35"/>
        <v>-</v>
      </c>
      <c r="I39" s="49" t="str">
        <f t="shared" si="35"/>
        <v>-</v>
      </c>
      <c r="J39" s="49" t="str">
        <f t="shared" si="35"/>
        <v>-</v>
      </c>
      <c r="K39" s="49" t="str">
        <f t="shared" si="35"/>
        <v>-</v>
      </c>
      <c r="L39" s="49" t="str">
        <f t="shared" si="35"/>
        <v>-</v>
      </c>
      <c r="M39" s="49" t="str">
        <f t="shared" si="35"/>
        <v>-</v>
      </c>
      <c r="N39" s="49" t="str">
        <f t="shared" si="35"/>
        <v>-</v>
      </c>
      <c r="O39" s="49" t="str">
        <f t="shared" si="35"/>
        <v>-</v>
      </c>
      <c r="P39" s="49">
        <f>IFERROR(P38/P$28,"-")</f>
        <v>-2.1478560867422374</v>
      </c>
      <c r="Q39" s="49">
        <f t="shared" ref="Q39:BN39" si="36">IFERROR(Q38/Q$28,"-")</f>
        <v>-1.5294996265870056</v>
      </c>
      <c r="R39" s="49">
        <f t="shared" si="36"/>
        <v>-1.1523895401262394</v>
      </c>
      <c r="S39" s="49">
        <f t="shared" si="36"/>
        <v>-0.89839034205231438</v>
      </c>
      <c r="T39" s="49">
        <f t="shared" si="36"/>
        <v>-0.71567567567567525</v>
      </c>
      <c r="U39" s="49">
        <f t="shared" si="36"/>
        <v>-0.57792946530147882</v>
      </c>
      <c r="V39" s="49">
        <f t="shared" si="36"/>
        <v>-0.47036974506162432</v>
      </c>
      <c r="W39" s="49">
        <f t="shared" si="36"/>
        <v>-0.38405356055995188</v>
      </c>
      <c r="X39" s="49">
        <f t="shared" si="36"/>
        <v>-0.31325301204819239</v>
      </c>
      <c r="Y39" s="49">
        <f t="shared" si="36"/>
        <v>-0.25412960609911034</v>
      </c>
      <c r="Z39" s="49">
        <f t="shared" si="36"/>
        <v>-0.20401455569902549</v>
      </c>
      <c r="AA39" s="49">
        <f t="shared" si="36"/>
        <v>-0.1609947643979058</v>
      </c>
      <c r="AB39" s="49">
        <f t="shared" si="36"/>
        <v>-0.12366303351329391</v>
      </c>
      <c r="AC39" s="49">
        <f t="shared" si="36"/>
        <v>-9.0961207720236747E-2</v>
      </c>
      <c r="AD39" s="49">
        <f t="shared" si="36"/>
        <v>-6.2078272604588411E-2</v>
      </c>
      <c r="AE39" s="49">
        <f t="shared" si="36"/>
        <v>-3.6382182930976989E-2</v>
      </c>
      <c r="AF39" s="49">
        <f t="shared" si="36"/>
        <v>-1.3373076613227095E-2</v>
      </c>
      <c r="AG39" s="49">
        <f t="shared" si="36"/>
        <v>7.3495636196598676E-3</v>
      </c>
      <c r="AH39" s="49">
        <f t="shared" si="36"/>
        <v>2.6110422288673885E-2</v>
      </c>
      <c r="AI39" s="49">
        <f t="shared" si="36"/>
        <v>4.3175487465180538E-2</v>
      </c>
      <c r="AJ39" s="49">
        <f t="shared" si="36"/>
        <v>5.8764741155306617E-2</v>
      </c>
      <c r="AK39" s="49">
        <f t="shared" si="36"/>
        <v>7.3061693702900332E-2</v>
      </c>
      <c r="AL39" s="49">
        <f t="shared" si="36"/>
        <v>8.6220641442324913E-2</v>
      </c>
      <c r="AM39" s="49">
        <f t="shared" si="36"/>
        <v>9.8372257607926922E-2</v>
      </c>
      <c r="AN39" s="49">
        <f t="shared" si="36"/>
        <v>0.4036979969183358</v>
      </c>
      <c r="AO39" s="49">
        <f t="shared" si="36"/>
        <v>0.4036979969183358</v>
      </c>
      <c r="AP39" s="49">
        <f t="shared" si="36"/>
        <v>0.4036979969183358</v>
      </c>
      <c r="AQ39" s="49">
        <f t="shared" si="36"/>
        <v>0.4036979969183358</v>
      </c>
      <c r="AR39" s="49">
        <f t="shared" si="36"/>
        <v>0.4036979969183358</v>
      </c>
      <c r="AS39" s="49">
        <f t="shared" si="36"/>
        <v>0.4036979969183358</v>
      </c>
      <c r="AT39" s="49">
        <f t="shared" si="36"/>
        <v>0.4036979969183358</v>
      </c>
      <c r="AU39" s="49">
        <f t="shared" si="36"/>
        <v>0.4036979969183358</v>
      </c>
      <c r="AV39" s="49">
        <f t="shared" si="36"/>
        <v>0.4036979969183358</v>
      </c>
      <c r="AW39" s="49">
        <f t="shared" si="36"/>
        <v>0.4036979969183358</v>
      </c>
      <c r="AX39" s="49">
        <f t="shared" si="36"/>
        <v>0.4036979969183358</v>
      </c>
      <c r="AY39" s="49">
        <f t="shared" si="36"/>
        <v>0.4036979969183358</v>
      </c>
      <c r="AZ39" s="49">
        <f t="shared" si="36"/>
        <v>0.4036979969183358</v>
      </c>
      <c r="BA39" s="49">
        <f t="shared" si="36"/>
        <v>0.4036979969183358</v>
      </c>
      <c r="BB39" s="49">
        <f t="shared" si="36"/>
        <v>0.4036979969183358</v>
      </c>
      <c r="BC39" s="49">
        <f t="shared" si="36"/>
        <v>0.4036979969183358</v>
      </c>
      <c r="BD39" s="49">
        <f t="shared" si="36"/>
        <v>0.4036979969183358</v>
      </c>
      <c r="BE39" s="49">
        <f t="shared" si="36"/>
        <v>0.4036979969183358</v>
      </c>
      <c r="BF39" s="49">
        <f t="shared" si="36"/>
        <v>0.4036979969183358</v>
      </c>
      <c r="BG39" s="49">
        <f t="shared" si="36"/>
        <v>0.4036979969183358</v>
      </c>
      <c r="BH39" s="49">
        <f t="shared" si="36"/>
        <v>0.4036979969183358</v>
      </c>
      <c r="BI39" s="49">
        <f t="shared" si="36"/>
        <v>0.4036979969183358</v>
      </c>
      <c r="BJ39" s="49">
        <f t="shared" si="36"/>
        <v>0.4036979969183358</v>
      </c>
      <c r="BK39" s="49">
        <f t="shared" si="36"/>
        <v>0.4036979969183358</v>
      </c>
      <c r="BL39" s="49">
        <f t="shared" si="36"/>
        <v>0.4036979969183358</v>
      </c>
      <c r="BM39" s="49">
        <f t="shared" si="36"/>
        <v>0.4036979969183358</v>
      </c>
      <c r="BN39" s="49">
        <f t="shared" si="36"/>
        <v>0.4036979969183358</v>
      </c>
    </row>
    <row r="40" spans="1:66" x14ac:dyDescent="0.25">
      <c r="A40" s="45"/>
      <c r="B40" s="87"/>
      <c r="C40" s="88"/>
      <c r="D40" s="88"/>
      <c r="E40" s="89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66" x14ac:dyDescent="0.25">
      <c r="A41" s="45"/>
      <c r="B41" s="6" t="s">
        <v>55</v>
      </c>
      <c r="C41" s="13"/>
      <c r="D41" s="13"/>
    </row>
    <row r="42" spans="1:66" x14ac:dyDescent="0.25">
      <c r="A42" s="85">
        <v>9</v>
      </c>
      <c r="B42" s="54" t="s">
        <v>56</v>
      </c>
      <c r="C42" s="37">
        <f>Assumptions!$C$25</f>
        <v>10</v>
      </c>
      <c r="D42" s="13"/>
      <c r="G42" s="36">
        <f>$C$42</f>
        <v>10</v>
      </c>
      <c r="H42" s="36">
        <f t="shared" ref="H42:BN42" si="37">$C$42</f>
        <v>10</v>
      </c>
      <c r="I42" s="36">
        <f t="shared" si="37"/>
        <v>10</v>
      </c>
      <c r="J42" s="36">
        <f t="shared" si="37"/>
        <v>10</v>
      </c>
      <c r="K42" s="36">
        <f t="shared" si="37"/>
        <v>10</v>
      </c>
      <c r="L42" s="36">
        <f t="shared" si="37"/>
        <v>10</v>
      </c>
      <c r="M42" s="36">
        <f t="shared" si="37"/>
        <v>10</v>
      </c>
      <c r="N42" s="36">
        <f t="shared" si="37"/>
        <v>10</v>
      </c>
      <c r="O42" s="36">
        <f t="shared" si="37"/>
        <v>10</v>
      </c>
      <c r="P42" s="36">
        <f t="shared" si="37"/>
        <v>10</v>
      </c>
      <c r="Q42" s="36">
        <f t="shared" si="37"/>
        <v>10</v>
      </c>
      <c r="R42" s="36">
        <f t="shared" si="37"/>
        <v>10</v>
      </c>
      <c r="S42" s="36">
        <f t="shared" si="37"/>
        <v>10</v>
      </c>
      <c r="T42" s="36">
        <f t="shared" si="37"/>
        <v>10</v>
      </c>
      <c r="U42" s="36">
        <f t="shared" si="37"/>
        <v>10</v>
      </c>
      <c r="V42" s="36">
        <f t="shared" si="37"/>
        <v>10</v>
      </c>
      <c r="W42" s="36">
        <f t="shared" si="37"/>
        <v>10</v>
      </c>
      <c r="X42" s="36">
        <f t="shared" si="37"/>
        <v>10</v>
      </c>
      <c r="Y42" s="36">
        <f t="shared" si="37"/>
        <v>10</v>
      </c>
      <c r="Z42" s="36">
        <f t="shared" si="37"/>
        <v>10</v>
      </c>
      <c r="AA42" s="36">
        <f t="shared" si="37"/>
        <v>10</v>
      </c>
      <c r="AB42" s="36">
        <f t="shared" si="37"/>
        <v>10</v>
      </c>
      <c r="AC42" s="36">
        <f t="shared" si="37"/>
        <v>10</v>
      </c>
      <c r="AD42" s="36">
        <f t="shared" si="37"/>
        <v>10</v>
      </c>
      <c r="AE42" s="36">
        <f t="shared" si="37"/>
        <v>10</v>
      </c>
      <c r="AF42" s="36">
        <f t="shared" si="37"/>
        <v>10</v>
      </c>
      <c r="AG42" s="36">
        <f t="shared" si="37"/>
        <v>10</v>
      </c>
      <c r="AH42" s="36">
        <f t="shared" si="37"/>
        <v>10</v>
      </c>
      <c r="AI42" s="36">
        <f t="shared" si="37"/>
        <v>10</v>
      </c>
      <c r="AJ42" s="36">
        <f t="shared" si="37"/>
        <v>10</v>
      </c>
      <c r="AK42" s="36">
        <f t="shared" si="37"/>
        <v>10</v>
      </c>
      <c r="AL42" s="36">
        <f t="shared" si="37"/>
        <v>10</v>
      </c>
      <c r="AM42" s="36">
        <f t="shared" si="37"/>
        <v>10</v>
      </c>
      <c r="AN42" s="36">
        <f t="shared" si="37"/>
        <v>10</v>
      </c>
      <c r="AO42" s="36">
        <f t="shared" si="37"/>
        <v>10</v>
      </c>
      <c r="AP42" s="36">
        <f t="shared" si="37"/>
        <v>10</v>
      </c>
      <c r="AQ42" s="36">
        <f t="shared" si="37"/>
        <v>10</v>
      </c>
      <c r="AR42" s="36">
        <f t="shared" si="37"/>
        <v>10</v>
      </c>
      <c r="AS42" s="36">
        <f t="shared" si="37"/>
        <v>10</v>
      </c>
      <c r="AT42" s="36">
        <f t="shared" si="37"/>
        <v>10</v>
      </c>
      <c r="AU42" s="36">
        <f t="shared" si="37"/>
        <v>10</v>
      </c>
      <c r="AV42" s="36">
        <f t="shared" si="37"/>
        <v>10</v>
      </c>
      <c r="AW42" s="36">
        <f t="shared" si="37"/>
        <v>10</v>
      </c>
      <c r="AX42" s="36">
        <f t="shared" si="37"/>
        <v>10</v>
      </c>
      <c r="AY42" s="36">
        <f t="shared" si="37"/>
        <v>10</v>
      </c>
      <c r="AZ42" s="36">
        <f t="shared" si="37"/>
        <v>10</v>
      </c>
      <c r="BA42" s="36">
        <f t="shared" si="37"/>
        <v>10</v>
      </c>
      <c r="BB42" s="36">
        <f t="shared" si="37"/>
        <v>10</v>
      </c>
      <c r="BC42" s="36">
        <f t="shared" si="37"/>
        <v>10</v>
      </c>
      <c r="BD42" s="36">
        <f t="shared" si="37"/>
        <v>10</v>
      </c>
      <c r="BE42" s="36">
        <f t="shared" si="37"/>
        <v>10</v>
      </c>
      <c r="BF42" s="36">
        <f t="shared" si="37"/>
        <v>10</v>
      </c>
      <c r="BG42" s="36">
        <f t="shared" si="37"/>
        <v>10</v>
      </c>
      <c r="BH42" s="36">
        <f t="shared" si="37"/>
        <v>10</v>
      </c>
      <c r="BI42" s="36">
        <f t="shared" si="37"/>
        <v>10</v>
      </c>
      <c r="BJ42" s="36">
        <f t="shared" si="37"/>
        <v>10</v>
      </c>
      <c r="BK42" s="36">
        <f t="shared" si="37"/>
        <v>10</v>
      </c>
      <c r="BL42" s="36">
        <f t="shared" si="37"/>
        <v>10</v>
      </c>
      <c r="BM42" s="36">
        <f t="shared" si="37"/>
        <v>10</v>
      </c>
      <c r="BN42" s="36">
        <f t="shared" si="37"/>
        <v>10</v>
      </c>
    </row>
    <row r="43" spans="1:66" x14ac:dyDescent="0.25">
      <c r="A43" s="85">
        <v>10</v>
      </c>
      <c r="B43" s="54" t="s">
        <v>58</v>
      </c>
      <c r="C43" s="35">
        <f>Assumptions!$C$26/12</f>
        <v>5000</v>
      </c>
      <c r="D43" s="13"/>
      <c r="F43" s="38">
        <f>$C$43</f>
        <v>5000</v>
      </c>
      <c r="G43" s="38">
        <f t="shared" ref="G43:AL43" si="38">F43</f>
        <v>5000</v>
      </c>
      <c r="H43" s="38">
        <f t="shared" si="38"/>
        <v>5000</v>
      </c>
      <c r="I43" s="38">
        <f t="shared" si="38"/>
        <v>5000</v>
      </c>
      <c r="J43" s="38">
        <f t="shared" si="38"/>
        <v>5000</v>
      </c>
      <c r="K43" s="38">
        <f t="shared" si="38"/>
        <v>5000</v>
      </c>
      <c r="L43" s="38">
        <f t="shared" si="38"/>
        <v>5000</v>
      </c>
      <c r="M43" s="38">
        <f t="shared" si="38"/>
        <v>5000</v>
      </c>
      <c r="N43" s="38">
        <f t="shared" si="38"/>
        <v>5000</v>
      </c>
      <c r="O43" s="38">
        <f t="shared" si="38"/>
        <v>5000</v>
      </c>
      <c r="P43" s="38">
        <f t="shared" si="38"/>
        <v>5000</v>
      </c>
      <c r="Q43" s="38">
        <f t="shared" si="38"/>
        <v>5000</v>
      </c>
      <c r="R43" s="38">
        <f t="shared" si="38"/>
        <v>5000</v>
      </c>
      <c r="S43" s="38">
        <f t="shared" si="38"/>
        <v>5000</v>
      </c>
      <c r="T43" s="38">
        <f t="shared" si="38"/>
        <v>5000</v>
      </c>
      <c r="U43" s="38">
        <f t="shared" si="38"/>
        <v>5000</v>
      </c>
      <c r="V43" s="38">
        <f t="shared" si="38"/>
        <v>5000</v>
      </c>
      <c r="W43" s="38">
        <f t="shared" si="38"/>
        <v>5000</v>
      </c>
      <c r="X43" s="38">
        <f t="shared" si="38"/>
        <v>5000</v>
      </c>
      <c r="Y43" s="38">
        <f t="shared" si="38"/>
        <v>5000</v>
      </c>
      <c r="Z43" s="38">
        <f t="shared" si="38"/>
        <v>5000</v>
      </c>
      <c r="AA43" s="38">
        <f t="shared" si="38"/>
        <v>5000</v>
      </c>
      <c r="AB43" s="38">
        <f t="shared" si="38"/>
        <v>5000</v>
      </c>
      <c r="AC43" s="38">
        <f t="shared" si="38"/>
        <v>5000</v>
      </c>
      <c r="AD43" s="38">
        <f t="shared" si="38"/>
        <v>5000</v>
      </c>
      <c r="AE43" s="38">
        <f t="shared" si="38"/>
        <v>5000</v>
      </c>
      <c r="AF43" s="38">
        <f t="shared" si="38"/>
        <v>5000</v>
      </c>
      <c r="AG43" s="38">
        <f t="shared" si="38"/>
        <v>5000</v>
      </c>
      <c r="AH43" s="38">
        <f t="shared" si="38"/>
        <v>5000</v>
      </c>
      <c r="AI43" s="38">
        <f t="shared" si="38"/>
        <v>5000</v>
      </c>
      <c r="AJ43" s="38">
        <f t="shared" si="38"/>
        <v>5000</v>
      </c>
      <c r="AK43" s="38">
        <f t="shared" si="38"/>
        <v>5000</v>
      </c>
      <c r="AL43" s="38">
        <f t="shared" si="38"/>
        <v>5000</v>
      </c>
      <c r="AM43" s="38">
        <f t="shared" ref="AM43:BN43" si="39">AL43</f>
        <v>5000</v>
      </c>
      <c r="AN43" s="38">
        <f t="shared" si="39"/>
        <v>5000</v>
      </c>
      <c r="AO43" s="38">
        <f t="shared" si="39"/>
        <v>5000</v>
      </c>
      <c r="AP43" s="38">
        <f t="shared" si="39"/>
        <v>5000</v>
      </c>
      <c r="AQ43" s="38">
        <f t="shared" si="39"/>
        <v>5000</v>
      </c>
      <c r="AR43" s="38">
        <f t="shared" si="39"/>
        <v>5000</v>
      </c>
      <c r="AS43" s="38">
        <f t="shared" si="39"/>
        <v>5000</v>
      </c>
      <c r="AT43" s="38">
        <f t="shared" si="39"/>
        <v>5000</v>
      </c>
      <c r="AU43" s="38">
        <f t="shared" si="39"/>
        <v>5000</v>
      </c>
      <c r="AV43" s="38">
        <f t="shared" si="39"/>
        <v>5000</v>
      </c>
      <c r="AW43" s="38">
        <f t="shared" si="39"/>
        <v>5000</v>
      </c>
      <c r="AX43" s="38">
        <f t="shared" si="39"/>
        <v>5000</v>
      </c>
      <c r="AY43" s="38">
        <f t="shared" si="39"/>
        <v>5000</v>
      </c>
      <c r="AZ43" s="38">
        <f t="shared" si="39"/>
        <v>5000</v>
      </c>
      <c r="BA43" s="38">
        <f t="shared" si="39"/>
        <v>5000</v>
      </c>
      <c r="BB43" s="38">
        <f t="shared" si="39"/>
        <v>5000</v>
      </c>
      <c r="BC43" s="38">
        <f t="shared" si="39"/>
        <v>5000</v>
      </c>
      <c r="BD43" s="38">
        <f t="shared" si="39"/>
        <v>5000</v>
      </c>
      <c r="BE43" s="38">
        <f t="shared" si="39"/>
        <v>5000</v>
      </c>
      <c r="BF43" s="38">
        <f t="shared" si="39"/>
        <v>5000</v>
      </c>
      <c r="BG43" s="38">
        <f t="shared" si="39"/>
        <v>5000</v>
      </c>
      <c r="BH43" s="38">
        <f t="shared" si="39"/>
        <v>5000</v>
      </c>
      <c r="BI43" s="38">
        <f t="shared" si="39"/>
        <v>5000</v>
      </c>
      <c r="BJ43" s="38">
        <f t="shared" si="39"/>
        <v>5000</v>
      </c>
      <c r="BK43" s="38">
        <f t="shared" si="39"/>
        <v>5000</v>
      </c>
      <c r="BL43" s="38">
        <f t="shared" si="39"/>
        <v>5000</v>
      </c>
      <c r="BM43" s="38">
        <f t="shared" si="39"/>
        <v>5000</v>
      </c>
      <c r="BN43" s="38">
        <f t="shared" si="39"/>
        <v>5000</v>
      </c>
    </row>
    <row r="44" spans="1:66" x14ac:dyDescent="0.25">
      <c r="A44" s="45"/>
      <c r="C44" s="13"/>
      <c r="D44" s="13"/>
    </row>
    <row r="45" spans="1:66" x14ac:dyDescent="0.25">
      <c r="A45" s="45"/>
      <c r="B45" s="31" t="s">
        <v>59</v>
      </c>
      <c r="C45" s="13"/>
      <c r="D45" s="13"/>
      <c r="G45" s="18">
        <f>G$42*F$43</f>
        <v>50000</v>
      </c>
      <c r="H45" s="18">
        <f t="shared" ref="H45:AM45" si="40">H$42*H$43</f>
        <v>50000</v>
      </c>
      <c r="I45" s="18">
        <f t="shared" si="40"/>
        <v>50000</v>
      </c>
      <c r="J45" s="18">
        <f t="shared" si="40"/>
        <v>50000</v>
      </c>
      <c r="K45" s="18">
        <f t="shared" si="40"/>
        <v>50000</v>
      </c>
      <c r="L45" s="18">
        <f t="shared" si="40"/>
        <v>50000</v>
      </c>
      <c r="M45" s="18">
        <f t="shared" si="40"/>
        <v>50000</v>
      </c>
      <c r="N45" s="18">
        <f t="shared" si="40"/>
        <v>50000</v>
      </c>
      <c r="O45" s="18">
        <f t="shared" si="40"/>
        <v>50000</v>
      </c>
      <c r="P45" s="18">
        <f t="shared" si="40"/>
        <v>50000</v>
      </c>
      <c r="Q45" s="18">
        <f t="shared" si="40"/>
        <v>50000</v>
      </c>
      <c r="R45" s="18">
        <f t="shared" si="40"/>
        <v>50000</v>
      </c>
      <c r="S45" s="18">
        <f t="shared" si="40"/>
        <v>50000</v>
      </c>
      <c r="T45" s="18">
        <f t="shared" si="40"/>
        <v>50000</v>
      </c>
      <c r="U45" s="18">
        <f t="shared" si="40"/>
        <v>50000</v>
      </c>
      <c r="V45" s="18">
        <f t="shared" si="40"/>
        <v>50000</v>
      </c>
      <c r="W45" s="18">
        <f t="shared" si="40"/>
        <v>50000</v>
      </c>
      <c r="X45" s="18">
        <f t="shared" si="40"/>
        <v>50000</v>
      </c>
      <c r="Y45" s="18">
        <f t="shared" si="40"/>
        <v>50000</v>
      </c>
      <c r="Z45" s="18">
        <f t="shared" si="40"/>
        <v>50000</v>
      </c>
      <c r="AA45" s="18">
        <f t="shared" si="40"/>
        <v>50000</v>
      </c>
      <c r="AB45" s="18">
        <f t="shared" si="40"/>
        <v>50000</v>
      </c>
      <c r="AC45" s="18">
        <f t="shared" si="40"/>
        <v>50000</v>
      </c>
      <c r="AD45" s="18">
        <f t="shared" si="40"/>
        <v>50000</v>
      </c>
      <c r="AE45" s="18">
        <f t="shared" si="40"/>
        <v>50000</v>
      </c>
      <c r="AF45" s="18">
        <f t="shared" si="40"/>
        <v>50000</v>
      </c>
      <c r="AG45" s="18">
        <f t="shared" si="40"/>
        <v>50000</v>
      </c>
      <c r="AH45" s="18">
        <f t="shared" si="40"/>
        <v>50000</v>
      </c>
      <c r="AI45" s="18">
        <f t="shared" si="40"/>
        <v>50000</v>
      </c>
      <c r="AJ45" s="18">
        <f t="shared" si="40"/>
        <v>50000</v>
      </c>
      <c r="AK45" s="18">
        <f t="shared" si="40"/>
        <v>50000</v>
      </c>
      <c r="AL45" s="18">
        <f t="shared" si="40"/>
        <v>50000</v>
      </c>
      <c r="AM45" s="18">
        <f t="shared" si="40"/>
        <v>50000</v>
      </c>
      <c r="AN45" s="18">
        <f t="shared" ref="AN45:BN45" si="41">AN$42*AN$43</f>
        <v>50000</v>
      </c>
      <c r="AO45" s="18">
        <f t="shared" si="41"/>
        <v>50000</v>
      </c>
      <c r="AP45" s="18">
        <f t="shared" si="41"/>
        <v>50000</v>
      </c>
      <c r="AQ45" s="18">
        <f t="shared" si="41"/>
        <v>50000</v>
      </c>
      <c r="AR45" s="18">
        <f t="shared" si="41"/>
        <v>50000</v>
      </c>
      <c r="AS45" s="18">
        <f t="shared" si="41"/>
        <v>50000</v>
      </c>
      <c r="AT45" s="18">
        <f t="shared" si="41"/>
        <v>50000</v>
      </c>
      <c r="AU45" s="18">
        <f t="shared" si="41"/>
        <v>50000</v>
      </c>
      <c r="AV45" s="18">
        <f t="shared" si="41"/>
        <v>50000</v>
      </c>
      <c r="AW45" s="18">
        <f t="shared" si="41"/>
        <v>50000</v>
      </c>
      <c r="AX45" s="18">
        <f t="shared" si="41"/>
        <v>50000</v>
      </c>
      <c r="AY45" s="18">
        <f t="shared" si="41"/>
        <v>50000</v>
      </c>
      <c r="AZ45" s="18">
        <f t="shared" si="41"/>
        <v>50000</v>
      </c>
      <c r="BA45" s="18">
        <f t="shared" si="41"/>
        <v>50000</v>
      </c>
      <c r="BB45" s="18">
        <f t="shared" si="41"/>
        <v>50000</v>
      </c>
      <c r="BC45" s="18">
        <f t="shared" si="41"/>
        <v>50000</v>
      </c>
      <c r="BD45" s="18">
        <f t="shared" si="41"/>
        <v>50000</v>
      </c>
      <c r="BE45" s="18">
        <f t="shared" si="41"/>
        <v>50000</v>
      </c>
      <c r="BF45" s="18">
        <f t="shared" si="41"/>
        <v>50000</v>
      </c>
      <c r="BG45" s="18">
        <f t="shared" si="41"/>
        <v>50000</v>
      </c>
      <c r="BH45" s="18">
        <f t="shared" si="41"/>
        <v>50000</v>
      </c>
      <c r="BI45" s="18">
        <f t="shared" si="41"/>
        <v>50000</v>
      </c>
      <c r="BJ45" s="18">
        <f t="shared" si="41"/>
        <v>50000</v>
      </c>
      <c r="BK45" s="18">
        <f t="shared" si="41"/>
        <v>50000</v>
      </c>
      <c r="BL45" s="18">
        <f t="shared" si="41"/>
        <v>50000</v>
      </c>
      <c r="BM45" s="18">
        <f t="shared" si="41"/>
        <v>50000</v>
      </c>
      <c r="BN45" s="18">
        <f t="shared" si="41"/>
        <v>50000</v>
      </c>
    </row>
    <row r="46" spans="1:66" x14ac:dyDescent="0.25">
      <c r="A46" s="45"/>
      <c r="B46" s="31" t="s">
        <v>60</v>
      </c>
      <c r="C46" s="35">
        <f>Assumptions!$C$28</f>
        <v>500</v>
      </c>
      <c r="D46" s="13"/>
      <c r="G46" s="2">
        <f>$C$46*G$42</f>
        <v>5000</v>
      </c>
      <c r="H46" s="2">
        <f t="shared" ref="H46:BN46" si="42">$C$46*H$42</f>
        <v>5000</v>
      </c>
      <c r="I46" s="2">
        <f t="shared" si="42"/>
        <v>5000</v>
      </c>
      <c r="J46" s="2">
        <f t="shared" si="42"/>
        <v>5000</v>
      </c>
      <c r="K46" s="2">
        <f t="shared" si="42"/>
        <v>5000</v>
      </c>
      <c r="L46" s="2">
        <f t="shared" si="42"/>
        <v>5000</v>
      </c>
      <c r="M46" s="2">
        <f t="shared" si="42"/>
        <v>5000</v>
      </c>
      <c r="N46" s="2">
        <f t="shared" si="42"/>
        <v>5000</v>
      </c>
      <c r="O46" s="2">
        <f t="shared" si="42"/>
        <v>5000</v>
      </c>
      <c r="P46" s="2">
        <f t="shared" si="42"/>
        <v>5000</v>
      </c>
      <c r="Q46" s="2">
        <f t="shared" si="42"/>
        <v>5000</v>
      </c>
      <c r="R46" s="2">
        <f t="shared" si="42"/>
        <v>5000</v>
      </c>
      <c r="S46" s="2">
        <f t="shared" si="42"/>
        <v>5000</v>
      </c>
      <c r="T46" s="2">
        <f t="shared" si="42"/>
        <v>5000</v>
      </c>
      <c r="U46" s="2">
        <f t="shared" si="42"/>
        <v>5000</v>
      </c>
      <c r="V46" s="2">
        <f t="shared" si="42"/>
        <v>5000</v>
      </c>
      <c r="W46" s="2">
        <f t="shared" si="42"/>
        <v>5000</v>
      </c>
      <c r="X46" s="2">
        <f t="shared" si="42"/>
        <v>5000</v>
      </c>
      <c r="Y46" s="2">
        <f t="shared" si="42"/>
        <v>5000</v>
      </c>
      <c r="Z46" s="2">
        <f t="shared" si="42"/>
        <v>5000</v>
      </c>
      <c r="AA46" s="2">
        <f t="shared" si="42"/>
        <v>5000</v>
      </c>
      <c r="AB46" s="2">
        <f t="shared" si="42"/>
        <v>5000</v>
      </c>
      <c r="AC46" s="2">
        <f t="shared" si="42"/>
        <v>5000</v>
      </c>
      <c r="AD46" s="2">
        <f t="shared" si="42"/>
        <v>5000</v>
      </c>
      <c r="AE46" s="2">
        <f t="shared" si="42"/>
        <v>5000</v>
      </c>
      <c r="AF46" s="2">
        <f t="shared" si="42"/>
        <v>5000</v>
      </c>
      <c r="AG46" s="2">
        <f t="shared" si="42"/>
        <v>5000</v>
      </c>
      <c r="AH46" s="2">
        <f t="shared" si="42"/>
        <v>5000</v>
      </c>
      <c r="AI46" s="2">
        <f t="shared" si="42"/>
        <v>5000</v>
      </c>
      <c r="AJ46" s="2">
        <f t="shared" si="42"/>
        <v>5000</v>
      </c>
      <c r="AK46" s="2">
        <f t="shared" si="42"/>
        <v>5000</v>
      </c>
      <c r="AL46" s="2">
        <f t="shared" si="42"/>
        <v>5000</v>
      </c>
      <c r="AM46" s="2">
        <f t="shared" si="42"/>
        <v>5000</v>
      </c>
      <c r="AN46" s="2">
        <f t="shared" si="42"/>
        <v>5000</v>
      </c>
      <c r="AO46" s="2">
        <f t="shared" si="42"/>
        <v>5000</v>
      </c>
      <c r="AP46" s="2">
        <f t="shared" si="42"/>
        <v>5000</v>
      </c>
      <c r="AQ46" s="2">
        <f t="shared" si="42"/>
        <v>5000</v>
      </c>
      <c r="AR46" s="2">
        <f t="shared" si="42"/>
        <v>5000</v>
      </c>
      <c r="AS46" s="2">
        <f t="shared" si="42"/>
        <v>5000</v>
      </c>
      <c r="AT46" s="2">
        <f t="shared" si="42"/>
        <v>5000</v>
      </c>
      <c r="AU46" s="2">
        <f t="shared" si="42"/>
        <v>5000</v>
      </c>
      <c r="AV46" s="2">
        <f t="shared" si="42"/>
        <v>5000</v>
      </c>
      <c r="AW46" s="2">
        <f t="shared" si="42"/>
        <v>5000</v>
      </c>
      <c r="AX46" s="2">
        <f t="shared" si="42"/>
        <v>5000</v>
      </c>
      <c r="AY46" s="2">
        <f t="shared" si="42"/>
        <v>5000</v>
      </c>
      <c r="AZ46" s="2">
        <f t="shared" si="42"/>
        <v>5000</v>
      </c>
      <c r="BA46" s="2">
        <f t="shared" si="42"/>
        <v>5000</v>
      </c>
      <c r="BB46" s="2">
        <f t="shared" si="42"/>
        <v>5000</v>
      </c>
      <c r="BC46" s="2">
        <f t="shared" si="42"/>
        <v>5000</v>
      </c>
      <c r="BD46" s="2">
        <f t="shared" si="42"/>
        <v>5000</v>
      </c>
      <c r="BE46" s="2">
        <f t="shared" si="42"/>
        <v>5000</v>
      </c>
      <c r="BF46" s="2">
        <f t="shared" si="42"/>
        <v>5000</v>
      </c>
      <c r="BG46" s="2">
        <f t="shared" si="42"/>
        <v>5000</v>
      </c>
      <c r="BH46" s="2">
        <f t="shared" si="42"/>
        <v>5000</v>
      </c>
      <c r="BI46" s="2">
        <f t="shared" si="42"/>
        <v>5000</v>
      </c>
      <c r="BJ46" s="2">
        <f t="shared" si="42"/>
        <v>5000</v>
      </c>
      <c r="BK46" s="2">
        <f t="shared" si="42"/>
        <v>5000</v>
      </c>
      <c r="BL46" s="2">
        <f t="shared" si="42"/>
        <v>5000</v>
      </c>
      <c r="BM46" s="2">
        <f t="shared" si="42"/>
        <v>5000</v>
      </c>
      <c r="BN46" s="2">
        <f t="shared" si="42"/>
        <v>5000</v>
      </c>
    </row>
    <row r="47" spans="1:66" x14ac:dyDescent="0.25">
      <c r="A47" s="45"/>
      <c r="B47" s="31" t="s">
        <v>61</v>
      </c>
      <c r="C47" s="35">
        <f>Assumptions!$C$29</f>
        <v>300</v>
      </c>
      <c r="D47" s="13"/>
      <c r="G47" s="2">
        <f>$C$47*G$42</f>
        <v>3000</v>
      </c>
      <c r="H47" s="2">
        <f t="shared" ref="H47:BN47" si="43">$C$47*H$42</f>
        <v>3000</v>
      </c>
      <c r="I47" s="2">
        <f t="shared" si="43"/>
        <v>3000</v>
      </c>
      <c r="J47" s="2">
        <f t="shared" si="43"/>
        <v>3000</v>
      </c>
      <c r="K47" s="2">
        <f t="shared" si="43"/>
        <v>3000</v>
      </c>
      <c r="L47" s="2">
        <f t="shared" si="43"/>
        <v>3000</v>
      </c>
      <c r="M47" s="2">
        <f t="shared" si="43"/>
        <v>3000</v>
      </c>
      <c r="N47" s="2">
        <f t="shared" si="43"/>
        <v>3000</v>
      </c>
      <c r="O47" s="2">
        <f t="shared" si="43"/>
        <v>3000</v>
      </c>
      <c r="P47" s="2">
        <f t="shared" si="43"/>
        <v>3000</v>
      </c>
      <c r="Q47" s="2">
        <f t="shared" si="43"/>
        <v>3000</v>
      </c>
      <c r="R47" s="2">
        <f t="shared" si="43"/>
        <v>3000</v>
      </c>
      <c r="S47" s="2">
        <f t="shared" si="43"/>
        <v>3000</v>
      </c>
      <c r="T47" s="2">
        <f t="shared" si="43"/>
        <v>3000</v>
      </c>
      <c r="U47" s="2">
        <f t="shared" si="43"/>
        <v>3000</v>
      </c>
      <c r="V47" s="2">
        <f t="shared" si="43"/>
        <v>3000</v>
      </c>
      <c r="W47" s="2">
        <f t="shared" si="43"/>
        <v>3000</v>
      </c>
      <c r="X47" s="2">
        <f t="shared" si="43"/>
        <v>3000</v>
      </c>
      <c r="Y47" s="2">
        <f t="shared" si="43"/>
        <v>3000</v>
      </c>
      <c r="Z47" s="2">
        <f t="shared" si="43"/>
        <v>3000</v>
      </c>
      <c r="AA47" s="2">
        <f t="shared" si="43"/>
        <v>3000</v>
      </c>
      <c r="AB47" s="2">
        <f t="shared" si="43"/>
        <v>3000</v>
      </c>
      <c r="AC47" s="2">
        <f t="shared" si="43"/>
        <v>3000</v>
      </c>
      <c r="AD47" s="2">
        <f t="shared" si="43"/>
        <v>3000</v>
      </c>
      <c r="AE47" s="2">
        <f t="shared" si="43"/>
        <v>3000</v>
      </c>
      <c r="AF47" s="2">
        <f t="shared" si="43"/>
        <v>3000</v>
      </c>
      <c r="AG47" s="2">
        <f t="shared" si="43"/>
        <v>3000</v>
      </c>
      <c r="AH47" s="2">
        <f t="shared" si="43"/>
        <v>3000</v>
      </c>
      <c r="AI47" s="2">
        <f t="shared" si="43"/>
        <v>3000</v>
      </c>
      <c r="AJ47" s="2">
        <f t="shared" si="43"/>
        <v>3000</v>
      </c>
      <c r="AK47" s="2">
        <f t="shared" si="43"/>
        <v>3000</v>
      </c>
      <c r="AL47" s="2">
        <f t="shared" si="43"/>
        <v>3000</v>
      </c>
      <c r="AM47" s="2">
        <f t="shared" si="43"/>
        <v>3000</v>
      </c>
      <c r="AN47" s="2">
        <f t="shared" si="43"/>
        <v>3000</v>
      </c>
      <c r="AO47" s="2">
        <f t="shared" si="43"/>
        <v>3000</v>
      </c>
      <c r="AP47" s="2">
        <f t="shared" si="43"/>
        <v>3000</v>
      </c>
      <c r="AQ47" s="2">
        <f t="shared" si="43"/>
        <v>3000</v>
      </c>
      <c r="AR47" s="2">
        <f t="shared" si="43"/>
        <v>3000</v>
      </c>
      <c r="AS47" s="2">
        <f t="shared" si="43"/>
        <v>3000</v>
      </c>
      <c r="AT47" s="2">
        <f t="shared" si="43"/>
        <v>3000</v>
      </c>
      <c r="AU47" s="2">
        <f t="shared" si="43"/>
        <v>3000</v>
      </c>
      <c r="AV47" s="2">
        <f t="shared" si="43"/>
        <v>3000</v>
      </c>
      <c r="AW47" s="2">
        <f t="shared" si="43"/>
        <v>3000</v>
      </c>
      <c r="AX47" s="2">
        <f t="shared" si="43"/>
        <v>3000</v>
      </c>
      <c r="AY47" s="2">
        <f t="shared" si="43"/>
        <v>3000</v>
      </c>
      <c r="AZ47" s="2">
        <f t="shared" si="43"/>
        <v>3000</v>
      </c>
      <c r="BA47" s="2">
        <f t="shared" si="43"/>
        <v>3000</v>
      </c>
      <c r="BB47" s="2">
        <f t="shared" si="43"/>
        <v>3000</v>
      </c>
      <c r="BC47" s="2">
        <f t="shared" si="43"/>
        <v>3000</v>
      </c>
      <c r="BD47" s="2">
        <f t="shared" si="43"/>
        <v>3000</v>
      </c>
      <c r="BE47" s="2">
        <f t="shared" si="43"/>
        <v>3000</v>
      </c>
      <c r="BF47" s="2">
        <f t="shared" si="43"/>
        <v>3000</v>
      </c>
      <c r="BG47" s="2">
        <f t="shared" si="43"/>
        <v>3000</v>
      </c>
      <c r="BH47" s="2">
        <f t="shared" si="43"/>
        <v>3000</v>
      </c>
      <c r="BI47" s="2">
        <f t="shared" si="43"/>
        <v>3000</v>
      </c>
      <c r="BJ47" s="2">
        <f t="shared" si="43"/>
        <v>3000</v>
      </c>
      <c r="BK47" s="2">
        <f t="shared" si="43"/>
        <v>3000</v>
      </c>
      <c r="BL47" s="2">
        <f t="shared" si="43"/>
        <v>3000</v>
      </c>
      <c r="BM47" s="2">
        <f t="shared" si="43"/>
        <v>3000</v>
      </c>
      <c r="BN47" s="2">
        <f t="shared" si="43"/>
        <v>3000</v>
      </c>
    </row>
    <row r="48" spans="1:66" x14ac:dyDescent="0.25">
      <c r="A48" s="45"/>
      <c r="B48" s="31" t="s">
        <v>140</v>
      </c>
      <c r="C48" s="68">
        <f>Assumptions!$C$30</f>
        <v>0.1</v>
      </c>
      <c r="D48" s="13"/>
      <c r="G48" s="2">
        <f>$C$48*F$27</f>
        <v>0</v>
      </c>
      <c r="H48" s="2">
        <f t="shared" ref="H48:BN48" si="44">$C$48*G$27</f>
        <v>0</v>
      </c>
      <c r="I48" s="2">
        <f t="shared" si="44"/>
        <v>0</v>
      </c>
      <c r="J48" s="2">
        <f t="shared" si="44"/>
        <v>0</v>
      </c>
      <c r="K48" s="2">
        <f t="shared" si="44"/>
        <v>0</v>
      </c>
      <c r="L48" s="2">
        <f t="shared" si="44"/>
        <v>0</v>
      </c>
      <c r="M48" s="2">
        <f t="shared" si="44"/>
        <v>0</v>
      </c>
      <c r="N48" s="2">
        <f t="shared" si="44"/>
        <v>0</v>
      </c>
      <c r="O48" s="2">
        <f t="shared" si="44"/>
        <v>0</v>
      </c>
      <c r="P48" s="2">
        <f t="shared" si="44"/>
        <v>0</v>
      </c>
      <c r="Q48" s="2">
        <f t="shared" si="44"/>
        <v>1208.3333333333335</v>
      </c>
      <c r="R48" s="2">
        <f t="shared" si="44"/>
        <v>2416.666666666667</v>
      </c>
      <c r="S48" s="2">
        <f t="shared" si="44"/>
        <v>3625</v>
      </c>
      <c r="T48" s="2">
        <f t="shared" si="44"/>
        <v>4833.3333333333339</v>
      </c>
      <c r="U48" s="2">
        <f t="shared" si="44"/>
        <v>6041.666666666667</v>
      </c>
      <c r="V48" s="2">
        <f t="shared" si="44"/>
        <v>7249.9999999999991</v>
      </c>
      <c r="W48" s="2">
        <f t="shared" si="44"/>
        <v>8458.3333333333339</v>
      </c>
      <c r="X48" s="2">
        <f t="shared" si="44"/>
        <v>9666.6666666666679</v>
      </c>
      <c r="Y48" s="2">
        <f t="shared" si="44"/>
        <v>10875</v>
      </c>
      <c r="Z48" s="2">
        <f t="shared" si="44"/>
        <v>12083.333333333334</v>
      </c>
      <c r="AA48" s="2">
        <f t="shared" si="44"/>
        <v>13291.666666666666</v>
      </c>
      <c r="AB48" s="2">
        <f t="shared" si="44"/>
        <v>14499.999999999998</v>
      </c>
      <c r="AC48" s="2">
        <f t="shared" si="44"/>
        <v>15708.333333333332</v>
      </c>
      <c r="AD48" s="2">
        <f t="shared" si="44"/>
        <v>16916.666666666668</v>
      </c>
      <c r="AE48" s="2">
        <f t="shared" si="44"/>
        <v>18124.999999999996</v>
      </c>
      <c r="AF48" s="2">
        <f t="shared" si="44"/>
        <v>19333.333333333336</v>
      </c>
      <c r="AG48" s="2">
        <f t="shared" si="44"/>
        <v>20541.666666666668</v>
      </c>
      <c r="AH48" s="2">
        <f t="shared" si="44"/>
        <v>21750</v>
      </c>
      <c r="AI48" s="2">
        <f t="shared" si="44"/>
        <v>22958.333333333328</v>
      </c>
      <c r="AJ48" s="2">
        <f t="shared" si="44"/>
        <v>24166.666666666668</v>
      </c>
      <c r="AK48" s="2">
        <f t="shared" si="44"/>
        <v>25375</v>
      </c>
      <c r="AL48" s="2">
        <f t="shared" si="44"/>
        <v>26583.333333333332</v>
      </c>
      <c r="AM48" s="2">
        <f t="shared" si="44"/>
        <v>27791.666666666664</v>
      </c>
      <c r="AN48" s="2">
        <f t="shared" si="44"/>
        <v>28999.999999999996</v>
      </c>
      <c r="AO48" s="2">
        <f t="shared" si="44"/>
        <v>28999.999999999996</v>
      </c>
      <c r="AP48" s="2">
        <f t="shared" si="44"/>
        <v>28999.999999999996</v>
      </c>
      <c r="AQ48" s="2">
        <f t="shared" si="44"/>
        <v>28999.999999999996</v>
      </c>
      <c r="AR48" s="2">
        <f t="shared" si="44"/>
        <v>28999.999999999996</v>
      </c>
      <c r="AS48" s="2">
        <f t="shared" si="44"/>
        <v>28999.999999999996</v>
      </c>
      <c r="AT48" s="2">
        <f t="shared" si="44"/>
        <v>28999.999999999996</v>
      </c>
      <c r="AU48" s="2">
        <f t="shared" si="44"/>
        <v>28999.999999999996</v>
      </c>
      <c r="AV48" s="2">
        <f t="shared" si="44"/>
        <v>28999.999999999996</v>
      </c>
      <c r="AW48" s="2">
        <f t="shared" si="44"/>
        <v>28999.999999999996</v>
      </c>
      <c r="AX48" s="2">
        <f t="shared" si="44"/>
        <v>28999.999999999996</v>
      </c>
      <c r="AY48" s="2">
        <f t="shared" si="44"/>
        <v>28999.999999999996</v>
      </c>
      <c r="AZ48" s="2">
        <f t="shared" si="44"/>
        <v>28999.999999999996</v>
      </c>
      <c r="BA48" s="2">
        <f t="shared" si="44"/>
        <v>28999.999999999996</v>
      </c>
      <c r="BB48" s="2">
        <f t="shared" si="44"/>
        <v>28999.999999999996</v>
      </c>
      <c r="BC48" s="2">
        <f t="shared" si="44"/>
        <v>28999.999999999996</v>
      </c>
      <c r="BD48" s="2">
        <f t="shared" si="44"/>
        <v>28999.999999999996</v>
      </c>
      <c r="BE48" s="2">
        <f t="shared" si="44"/>
        <v>28999.999999999996</v>
      </c>
      <c r="BF48" s="2">
        <f t="shared" si="44"/>
        <v>28999.999999999996</v>
      </c>
      <c r="BG48" s="2">
        <f t="shared" si="44"/>
        <v>28999.999999999996</v>
      </c>
      <c r="BH48" s="2">
        <f t="shared" si="44"/>
        <v>28999.999999999996</v>
      </c>
      <c r="BI48" s="2">
        <f t="shared" si="44"/>
        <v>28999.999999999996</v>
      </c>
      <c r="BJ48" s="2">
        <f t="shared" si="44"/>
        <v>28999.999999999996</v>
      </c>
      <c r="BK48" s="2">
        <f t="shared" si="44"/>
        <v>28999.999999999996</v>
      </c>
      <c r="BL48" s="2">
        <f t="shared" si="44"/>
        <v>28999.999999999996</v>
      </c>
      <c r="BM48" s="2">
        <f t="shared" si="44"/>
        <v>28999.999999999996</v>
      </c>
      <c r="BN48" s="2">
        <f t="shared" si="44"/>
        <v>28999.999999999996</v>
      </c>
    </row>
    <row r="49" spans="1:66" x14ac:dyDescent="0.25">
      <c r="A49" s="45"/>
      <c r="B49" s="39" t="s">
        <v>62</v>
      </c>
      <c r="C49" s="71"/>
      <c r="D49" s="71"/>
      <c r="E49" s="40"/>
      <c r="F49" s="41"/>
      <c r="G49" s="41">
        <f>SUM(G45:G48)</f>
        <v>58000</v>
      </c>
      <c r="H49" s="41">
        <f t="shared" ref="H49:BN49" si="45">SUM(H45:H48)</f>
        <v>58000</v>
      </c>
      <c r="I49" s="41">
        <f t="shared" si="45"/>
        <v>58000</v>
      </c>
      <c r="J49" s="41">
        <f t="shared" si="45"/>
        <v>58000</v>
      </c>
      <c r="K49" s="41">
        <f t="shared" si="45"/>
        <v>58000</v>
      </c>
      <c r="L49" s="41">
        <f t="shared" si="45"/>
        <v>58000</v>
      </c>
      <c r="M49" s="41">
        <f t="shared" si="45"/>
        <v>58000</v>
      </c>
      <c r="N49" s="41">
        <f t="shared" si="45"/>
        <v>58000</v>
      </c>
      <c r="O49" s="41">
        <f t="shared" si="45"/>
        <v>58000</v>
      </c>
      <c r="P49" s="41">
        <f t="shared" si="45"/>
        <v>58000</v>
      </c>
      <c r="Q49" s="41">
        <f t="shared" si="45"/>
        <v>59208.333333333336</v>
      </c>
      <c r="R49" s="41">
        <f t="shared" si="45"/>
        <v>60416.666666666664</v>
      </c>
      <c r="S49" s="41">
        <f t="shared" si="45"/>
        <v>61625</v>
      </c>
      <c r="T49" s="41">
        <f t="shared" si="45"/>
        <v>62833.333333333336</v>
      </c>
      <c r="U49" s="41">
        <f t="shared" si="45"/>
        <v>64041.666666666664</v>
      </c>
      <c r="V49" s="41">
        <f t="shared" si="45"/>
        <v>65250</v>
      </c>
      <c r="W49" s="41">
        <f t="shared" si="45"/>
        <v>66458.333333333328</v>
      </c>
      <c r="X49" s="41">
        <f t="shared" si="45"/>
        <v>67666.666666666672</v>
      </c>
      <c r="Y49" s="41">
        <f t="shared" si="45"/>
        <v>68875</v>
      </c>
      <c r="Z49" s="41">
        <f t="shared" si="45"/>
        <v>70083.333333333328</v>
      </c>
      <c r="AA49" s="41">
        <f t="shared" si="45"/>
        <v>71291.666666666672</v>
      </c>
      <c r="AB49" s="41">
        <f t="shared" si="45"/>
        <v>72500</v>
      </c>
      <c r="AC49" s="41">
        <f t="shared" si="45"/>
        <v>73708.333333333328</v>
      </c>
      <c r="AD49" s="41">
        <f t="shared" si="45"/>
        <v>74916.666666666672</v>
      </c>
      <c r="AE49" s="41">
        <f t="shared" si="45"/>
        <v>76125</v>
      </c>
      <c r="AF49" s="41">
        <f t="shared" si="45"/>
        <v>77333.333333333343</v>
      </c>
      <c r="AG49" s="41">
        <f t="shared" si="45"/>
        <v>78541.666666666672</v>
      </c>
      <c r="AH49" s="41">
        <f t="shared" si="45"/>
        <v>79750</v>
      </c>
      <c r="AI49" s="41">
        <f t="shared" si="45"/>
        <v>80958.333333333328</v>
      </c>
      <c r="AJ49" s="41">
        <f t="shared" si="45"/>
        <v>82166.666666666672</v>
      </c>
      <c r="AK49" s="41">
        <f t="shared" si="45"/>
        <v>83375</v>
      </c>
      <c r="AL49" s="41">
        <f t="shared" si="45"/>
        <v>84583.333333333328</v>
      </c>
      <c r="AM49" s="41">
        <f t="shared" si="45"/>
        <v>85791.666666666657</v>
      </c>
      <c r="AN49" s="41">
        <f t="shared" si="45"/>
        <v>87000</v>
      </c>
      <c r="AO49" s="41">
        <f t="shared" si="45"/>
        <v>87000</v>
      </c>
      <c r="AP49" s="41">
        <f t="shared" si="45"/>
        <v>87000</v>
      </c>
      <c r="AQ49" s="41">
        <f t="shared" si="45"/>
        <v>87000</v>
      </c>
      <c r="AR49" s="41">
        <f t="shared" si="45"/>
        <v>87000</v>
      </c>
      <c r="AS49" s="41">
        <f t="shared" si="45"/>
        <v>87000</v>
      </c>
      <c r="AT49" s="41">
        <f t="shared" si="45"/>
        <v>87000</v>
      </c>
      <c r="AU49" s="41">
        <f t="shared" si="45"/>
        <v>87000</v>
      </c>
      <c r="AV49" s="41">
        <f t="shared" si="45"/>
        <v>87000</v>
      </c>
      <c r="AW49" s="41">
        <f t="shared" si="45"/>
        <v>87000</v>
      </c>
      <c r="AX49" s="41">
        <f t="shared" si="45"/>
        <v>87000</v>
      </c>
      <c r="AY49" s="41">
        <f t="shared" si="45"/>
        <v>87000</v>
      </c>
      <c r="AZ49" s="41">
        <f t="shared" si="45"/>
        <v>87000</v>
      </c>
      <c r="BA49" s="41">
        <f t="shared" si="45"/>
        <v>87000</v>
      </c>
      <c r="BB49" s="41">
        <f t="shared" si="45"/>
        <v>87000</v>
      </c>
      <c r="BC49" s="41">
        <f t="shared" si="45"/>
        <v>87000</v>
      </c>
      <c r="BD49" s="41">
        <f t="shared" si="45"/>
        <v>87000</v>
      </c>
      <c r="BE49" s="41">
        <f t="shared" si="45"/>
        <v>87000</v>
      </c>
      <c r="BF49" s="41">
        <f t="shared" si="45"/>
        <v>87000</v>
      </c>
      <c r="BG49" s="41">
        <f t="shared" si="45"/>
        <v>87000</v>
      </c>
      <c r="BH49" s="41">
        <f t="shared" si="45"/>
        <v>87000</v>
      </c>
      <c r="BI49" s="41">
        <f t="shared" si="45"/>
        <v>87000</v>
      </c>
      <c r="BJ49" s="41">
        <f t="shared" si="45"/>
        <v>87000</v>
      </c>
      <c r="BK49" s="41">
        <f t="shared" si="45"/>
        <v>87000</v>
      </c>
      <c r="BL49" s="41">
        <f t="shared" si="45"/>
        <v>87000</v>
      </c>
      <c r="BM49" s="41">
        <f t="shared" si="45"/>
        <v>87000</v>
      </c>
      <c r="BN49" s="41">
        <f t="shared" si="45"/>
        <v>87000</v>
      </c>
    </row>
    <row r="50" spans="1:66" x14ac:dyDescent="0.25">
      <c r="A50" s="45"/>
      <c r="C50" s="13"/>
      <c r="D50" s="13"/>
    </row>
    <row r="51" spans="1:66" x14ac:dyDescent="0.25">
      <c r="A51" s="45"/>
      <c r="B51" s="32" t="s">
        <v>142</v>
      </c>
      <c r="C51" s="70"/>
      <c r="D51" s="70"/>
      <c r="E51" s="33"/>
      <c r="F51" s="34"/>
      <c r="G51" s="34">
        <f>G49</f>
        <v>58000</v>
      </c>
      <c r="H51" s="34">
        <f t="shared" ref="H51:BN51" si="46">H49</f>
        <v>58000</v>
      </c>
      <c r="I51" s="34">
        <f t="shared" si="46"/>
        <v>58000</v>
      </c>
      <c r="J51" s="34">
        <f t="shared" si="46"/>
        <v>58000</v>
      </c>
      <c r="K51" s="34">
        <f t="shared" si="46"/>
        <v>58000</v>
      </c>
      <c r="L51" s="34">
        <f t="shared" si="46"/>
        <v>58000</v>
      </c>
      <c r="M51" s="34">
        <f t="shared" si="46"/>
        <v>58000</v>
      </c>
      <c r="N51" s="34">
        <f t="shared" si="46"/>
        <v>58000</v>
      </c>
      <c r="O51" s="34">
        <f t="shared" si="46"/>
        <v>58000</v>
      </c>
      <c r="P51" s="34">
        <f t="shared" si="46"/>
        <v>58000</v>
      </c>
      <c r="Q51" s="34">
        <f t="shared" si="46"/>
        <v>59208.333333333336</v>
      </c>
      <c r="R51" s="34">
        <f t="shared" si="46"/>
        <v>60416.666666666664</v>
      </c>
      <c r="S51" s="34">
        <f t="shared" si="46"/>
        <v>61625</v>
      </c>
      <c r="T51" s="34">
        <f t="shared" si="46"/>
        <v>62833.333333333336</v>
      </c>
      <c r="U51" s="34">
        <f t="shared" si="46"/>
        <v>64041.666666666664</v>
      </c>
      <c r="V51" s="34">
        <f t="shared" si="46"/>
        <v>65250</v>
      </c>
      <c r="W51" s="34">
        <f t="shared" si="46"/>
        <v>66458.333333333328</v>
      </c>
      <c r="X51" s="34">
        <f t="shared" si="46"/>
        <v>67666.666666666672</v>
      </c>
      <c r="Y51" s="34">
        <f t="shared" si="46"/>
        <v>68875</v>
      </c>
      <c r="Z51" s="34">
        <f t="shared" si="46"/>
        <v>70083.333333333328</v>
      </c>
      <c r="AA51" s="34">
        <f t="shared" si="46"/>
        <v>71291.666666666672</v>
      </c>
      <c r="AB51" s="34">
        <f t="shared" si="46"/>
        <v>72500</v>
      </c>
      <c r="AC51" s="34">
        <f t="shared" si="46"/>
        <v>73708.333333333328</v>
      </c>
      <c r="AD51" s="34">
        <f t="shared" si="46"/>
        <v>74916.666666666672</v>
      </c>
      <c r="AE51" s="34">
        <f t="shared" si="46"/>
        <v>76125</v>
      </c>
      <c r="AF51" s="34">
        <f t="shared" si="46"/>
        <v>77333.333333333343</v>
      </c>
      <c r="AG51" s="34">
        <f t="shared" si="46"/>
        <v>78541.666666666672</v>
      </c>
      <c r="AH51" s="34">
        <f t="shared" si="46"/>
        <v>79750</v>
      </c>
      <c r="AI51" s="34">
        <f t="shared" si="46"/>
        <v>80958.333333333328</v>
      </c>
      <c r="AJ51" s="34">
        <f t="shared" si="46"/>
        <v>82166.666666666672</v>
      </c>
      <c r="AK51" s="34">
        <f t="shared" si="46"/>
        <v>83375</v>
      </c>
      <c r="AL51" s="34">
        <f t="shared" si="46"/>
        <v>84583.333333333328</v>
      </c>
      <c r="AM51" s="34">
        <f t="shared" si="46"/>
        <v>85791.666666666657</v>
      </c>
      <c r="AN51" s="34">
        <f t="shared" si="46"/>
        <v>87000</v>
      </c>
      <c r="AO51" s="34">
        <f t="shared" si="46"/>
        <v>87000</v>
      </c>
      <c r="AP51" s="34">
        <f t="shared" si="46"/>
        <v>87000</v>
      </c>
      <c r="AQ51" s="34">
        <f t="shared" si="46"/>
        <v>87000</v>
      </c>
      <c r="AR51" s="34">
        <f t="shared" si="46"/>
        <v>87000</v>
      </c>
      <c r="AS51" s="34">
        <f t="shared" si="46"/>
        <v>87000</v>
      </c>
      <c r="AT51" s="34">
        <f t="shared" si="46"/>
        <v>87000</v>
      </c>
      <c r="AU51" s="34">
        <f t="shared" si="46"/>
        <v>87000</v>
      </c>
      <c r="AV51" s="34">
        <f t="shared" si="46"/>
        <v>87000</v>
      </c>
      <c r="AW51" s="34">
        <f t="shared" si="46"/>
        <v>87000</v>
      </c>
      <c r="AX51" s="34">
        <f t="shared" si="46"/>
        <v>87000</v>
      </c>
      <c r="AY51" s="34">
        <f t="shared" si="46"/>
        <v>87000</v>
      </c>
      <c r="AZ51" s="34">
        <f t="shared" si="46"/>
        <v>87000</v>
      </c>
      <c r="BA51" s="34">
        <f t="shared" si="46"/>
        <v>87000</v>
      </c>
      <c r="BB51" s="34">
        <f t="shared" si="46"/>
        <v>87000</v>
      </c>
      <c r="BC51" s="34">
        <f t="shared" si="46"/>
        <v>87000</v>
      </c>
      <c r="BD51" s="34">
        <f t="shared" si="46"/>
        <v>87000</v>
      </c>
      <c r="BE51" s="34">
        <f t="shared" si="46"/>
        <v>87000</v>
      </c>
      <c r="BF51" s="34">
        <f t="shared" si="46"/>
        <v>87000</v>
      </c>
      <c r="BG51" s="34">
        <f t="shared" si="46"/>
        <v>87000</v>
      </c>
      <c r="BH51" s="34">
        <f t="shared" si="46"/>
        <v>87000</v>
      </c>
      <c r="BI51" s="34">
        <f t="shared" si="46"/>
        <v>87000</v>
      </c>
      <c r="BJ51" s="34">
        <f t="shared" si="46"/>
        <v>87000</v>
      </c>
      <c r="BK51" s="34">
        <f t="shared" si="46"/>
        <v>87000</v>
      </c>
      <c r="BL51" s="34">
        <f t="shared" si="46"/>
        <v>87000</v>
      </c>
      <c r="BM51" s="34">
        <f t="shared" si="46"/>
        <v>87000</v>
      </c>
      <c r="BN51" s="34">
        <f t="shared" si="46"/>
        <v>87000</v>
      </c>
    </row>
    <row r="52" spans="1:66" x14ac:dyDescent="0.25">
      <c r="A52" s="45"/>
      <c r="C52" s="13"/>
      <c r="D52" s="13"/>
    </row>
    <row r="53" spans="1:66" x14ac:dyDescent="0.25">
      <c r="A53" s="85">
        <v>11</v>
      </c>
      <c r="B53" s="32" t="s">
        <v>65</v>
      </c>
      <c r="C53" s="70"/>
      <c r="D53" s="70"/>
      <c r="E53" s="33"/>
      <c r="F53" s="34">
        <f t="shared" ref="F53" si="47">F38-F51</f>
        <v>0</v>
      </c>
      <c r="G53" s="34">
        <f>G38-G51</f>
        <v>-58000</v>
      </c>
      <c r="H53" s="34">
        <f t="shared" ref="H53:BN53" si="48">H38-H51</f>
        <v>-58000</v>
      </c>
      <c r="I53" s="34">
        <f t="shared" si="48"/>
        <v>-58000</v>
      </c>
      <c r="J53" s="34">
        <f t="shared" si="48"/>
        <v>-58000</v>
      </c>
      <c r="K53" s="34">
        <f t="shared" si="48"/>
        <v>-58000</v>
      </c>
      <c r="L53" s="34">
        <f t="shared" si="48"/>
        <v>-58000</v>
      </c>
      <c r="M53" s="34">
        <f t="shared" si="48"/>
        <v>-58000</v>
      </c>
      <c r="N53" s="34">
        <f t="shared" si="48"/>
        <v>-58000</v>
      </c>
      <c r="O53" s="34">
        <f t="shared" si="48"/>
        <v>-58000</v>
      </c>
      <c r="P53" s="34">
        <f t="shared" si="48"/>
        <v>-148791.66666666666</v>
      </c>
      <c r="Q53" s="34">
        <f t="shared" si="48"/>
        <v>-144541.66666666669</v>
      </c>
      <c r="R53" s="34">
        <f t="shared" si="48"/>
        <v>-140291.66666666663</v>
      </c>
      <c r="S53" s="34">
        <f t="shared" si="48"/>
        <v>-136041.66666666672</v>
      </c>
      <c r="T53" s="34">
        <f t="shared" si="48"/>
        <v>-131791.66666666663</v>
      </c>
      <c r="U53" s="34">
        <f t="shared" si="48"/>
        <v>-127541.66666666663</v>
      </c>
      <c r="V53" s="34">
        <f t="shared" si="48"/>
        <v>-123291.66666666669</v>
      </c>
      <c r="W53" s="34">
        <f t="shared" si="48"/>
        <v>-119041.66666666676</v>
      </c>
      <c r="X53" s="34">
        <f t="shared" si="48"/>
        <v>-114791.66666666661</v>
      </c>
      <c r="Y53" s="34">
        <f t="shared" si="48"/>
        <v>-110541.66666666663</v>
      </c>
      <c r="Z53" s="34">
        <f t="shared" si="48"/>
        <v>-106291.66666666661</v>
      </c>
      <c r="AA53" s="34">
        <f t="shared" si="48"/>
        <v>-102041.66666666667</v>
      </c>
      <c r="AB53" s="34">
        <f t="shared" si="48"/>
        <v>-97791.666666666802</v>
      </c>
      <c r="AC53" s="34">
        <f t="shared" si="48"/>
        <v>-93541.666666666613</v>
      </c>
      <c r="AD53" s="34">
        <f t="shared" si="48"/>
        <v>-89291.666666666672</v>
      </c>
      <c r="AE53" s="34">
        <f t="shared" si="48"/>
        <v>-85041.666666666948</v>
      </c>
      <c r="AF53" s="34">
        <f t="shared" si="48"/>
        <v>-80791.666666666424</v>
      </c>
      <c r="AG53" s="34">
        <f t="shared" si="48"/>
        <v>-76541.66666666673</v>
      </c>
      <c r="AH53" s="34">
        <f t="shared" si="48"/>
        <v>-72291.666666666511</v>
      </c>
      <c r="AI53" s="34">
        <f t="shared" si="48"/>
        <v>-68041.666666666817</v>
      </c>
      <c r="AJ53" s="34">
        <f t="shared" si="48"/>
        <v>-63791.66666666673</v>
      </c>
      <c r="AK53" s="34">
        <f t="shared" si="48"/>
        <v>-59541.666666666395</v>
      </c>
      <c r="AL53" s="34">
        <f t="shared" si="48"/>
        <v>-55291.666666666817</v>
      </c>
      <c r="AM53" s="34">
        <f t="shared" si="48"/>
        <v>-51041.666666666482</v>
      </c>
      <c r="AN53" s="34">
        <f t="shared" si="48"/>
        <v>43999.999999999942</v>
      </c>
      <c r="AO53" s="34">
        <f t="shared" si="48"/>
        <v>43999.999999999942</v>
      </c>
      <c r="AP53" s="34">
        <f t="shared" si="48"/>
        <v>43999.999999999942</v>
      </c>
      <c r="AQ53" s="34">
        <f t="shared" si="48"/>
        <v>43999.999999999942</v>
      </c>
      <c r="AR53" s="34">
        <f t="shared" si="48"/>
        <v>43999.999999999942</v>
      </c>
      <c r="AS53" s="34">
        <f t="shared" si="48"/>
        <v>43999.999999999942</v>
      </c>
      <c r="AT53" s="34">
        <f t="shared" si="48"/>
        <v>43999.999999999942</v>
      </c>
      <c r="AU53" s="34">
        <f t="shared" si="48"/>
        <v>43999.999999999942</v>
      </c>
      <c r="AV53" s="34">
        <f t="shared" si="48"/>
        <v>43999.999999999942</v>
      </c>
      <c r="AW53" s="34">
        <f t="shared" si="48"/>
        <v>43999.999999999942</v>
      </c>
      <c r="AX53" s="34">
        <f t="shared" si="48"/>
        <v>43999.999999999942</v>
      </c>
      <c r="AY53" s="34">
        <f t="shared" si="48"/>
        <v>43999.999999999942</v>
      </c>
      <c r="AZ53" s="34">
        <f t="shared" si="48"/>
        <v>43999.999999999942</v>
      </c>
      <c r="BA53" s="34">
        <f t="shared" si="48"/>
        <v>43999.999999999942</v>
      </c>
      <c r="BB53" s="34">
        <f t="shared" si="48"/>
        <v>43999.999999999942</v>
      </c>
      <c r="BC53" s="34">
        <f t="shared" si="48"/>
        <v>43999.999999999942</v>
      </c>
      <c r="BD53" s="34">
        <f t="shared" si="48"/>
        <v>43999.999999999942</v>
      </c>
      <c r="BE53" s="34">
        <f t="shared" si="48"/>
        <v>43999.999999999942</v>
      </c>
      <c r="BF53" s="34">
        <f t="shared" si="48"/>
        <v>43999.999999999942</v>
      </c>
      <c r="BG53" s="34">
        <f t="shared" si="48"/>
        <v>43999.999999999942</v>
      </c>
      <c r="BH53" s="34">
        <f t="shared" si="48"/>
        <v>43999.999999999942</v>
      </c>
      <c r="BI53" s="34">
        <f t="shared" si="48"/>
        <v>43999.999999999942</v>
      </c>
      <c r="BJ53" s="34">
        <f t="shared" si="48"/>
        <v>43999.999999999942</v>
      </c>
      <c r="BK53" s="34">
        <f t="shared" si="48"/>
        <v>43999.999999999942</v>
      </c>
      <c r="BL53" s="34">
        <f t="shared" si="48"/>
        <v>43999.999999999942</v>
      </c>
      <c r="BM53" s="34">
        <f t="shared" si="48"/>
        <v>43999.999999999942</v>
      </c>
      <c r="BN53" s="34">
        <f t="shared" si="48"/>
        <v>43999.999999999942</v>
      </c>
    </row>
    <row r="54" spans="1:66" x14ac:dyDescent="0.25">
      <c r="B54" s="46" t="s">
        <v>67</v>
      </c>
      <c r="C54" s="46"/>
      <c r="D54" s="46"/>
      <c r="E54" s="47"/>
      <c r="F54" s="48"/>
      <c r="G54" s="49" t="str">
        <f t="shared" ref="G54:N54" si="49">IFERROR(G53/G$28,"-")</f>
        <v>-</v>
      </c>
      <c r="H54" s="49" t="str">
        <f t="shared" si="49"/>
        <v>-</v>
      </c>
      <c r="I54" s="49" t="str">
        <f t="shared" si="49"/>
        <v>-</v>
      </c>
      <c r="J54" s="49" t="str">
        <f t="shared" si="49"/>
        <v>-</v>
      </c>
      <c r="K54" s="49" t="str">
        <f t="shared" si="49"/>
        <v>-</v>
      </c>
      <c r="L54" s="49" t="str">
        <f t="shared" si="49"/>
        <v>-</v>
      </c>
      <c r="M54" s="49" t="str">
        <f t="shared" si="49"/>
        <v>-</v>
      </c>
      <c r="N54" s="49" t="str">
        <f t="shared" si="49"/>
        <v>-</v>
      </c>
      <c r="O54" s="49" t="str">
        <f>IFERROR(O53/O$28,"-")</f>
        <v>-</v>
      </c>
      <c r="P54" s="49">
        <f t="shared" ref="P54:BN54" si="50">IFERROR(P53/P$28,"-")</f>
        <v>-3.5199605717102016</v>
      </c>
      <c r="Q54" s="49">
        <f t="shared" si="50"/>
        <v>-2.5907393577296491</v>
      </c>
      <c r="R54" s="49">
        <f t="shared" si="50"/>
        <v>-2.024045686804929</v>
      </c>
      <c r="S54" s="49">
        <f t="shared" si="50"/>
        <v>-1.6423541247484914</v>
      </c>
      <c r="T54" s="49">
        <f t="shared" si="50"/>
        <v>-1.3677837837837836</v>
      </c>
      <c r="U54" s="49">
        <f t="shared" si="50"/>
        <v>-1.160788775123246</v>
      </c>
      <c r="V54" s="49">
        <f t="shared" si="50"/>
        <v>-0.9991558331926389</v>
      </c>
      <c r="W54" s="49">
        <f t="shared" si="50"/>
        <v>-0.86944613511868574</v>
      </c>
      <c r="X54" s="49">
        <f t="shared" si="50"/>
        <v>-0.76305220883534097</v>
      </c>
      <c r="Y54" s="49">
        <f t="shared" si="50"/>
        <v>-0.67420584498094016</v>
      </c>
      <c r="Z54" s="49">
        <f t="shared" si="50"/>
        <v>-0.59889658410611557</v>
      </c>
      <c r="AA54" s="49">
        <f t="shared" si="50"/>
        <v>-0.53424956369982568</v>
      </c>
      <c r="AB54" s="49">
        <f t="shared" si="50"/>
        <v>-0.47815014770296482</v>
      </c>
      <c r="AC54" s="49">
        <f t="shared" si="50"/>
        <v>-0.42900821708389053</v>
      </c>
      <c r="AD54" s="49">
        <f t="shared" si="50"/>
        <v>-0.38560503823661729</v>
      </c>
      <c r="AE54" s="49">
        <f t="shared" si="50"/>
        <v>-0.34699081944916799</v>
      </c>
      <c r="AF54" s="49">
        <f t="shared" si="50"/>
        <v>-0.31241440425360423</v>
      </c>
      <c r="AG54" s="49">
        <f t="shared" si="50"/>
        <v>-0.28127392436074128</v>
      </c>
      <c r="AH54" s="49">
        <f t="shared" si="50"/>
        <v>-0.25308146743490584</v>
      </c>
      <c r="AI54" s="49">
        <f t="shared" si="50"/>
        <v>-0.22743732590529298</v>
      </c>
      <c r="AJ54" s="49">
        <f t="shared" si="50"/>
        <v>-0.20401092677726715</v>
      </c>
      <c r="AK54" s="49">
        <f t="shared" si="50"/>
        <v>-0.18252650402350157</v>
      </c>
      <c r="AL54" s="49">
        <f t="shared" si="50"/>
        <v>-0.16275219231005134</v>
      </c>
      <c r="AM54" s="49">
        <f t="shared" si="50"/>
        <v>-0.14449162538334465</v>
      </c>
      <c r="AN54" s="49">
        <f t="shared" si="50"/>
        <v>0.13559322033898288</v>
      </c>
      <c r="AO54" s="49">
        <f t="shared" si="50"/>
        <v>0.13559322033898288</v>
      </c>
      <c r="AP54" s="49">
        <f t="shared" si="50"/>
        <v>0.13559322033898288</v>
      </c>
      <c r="AQ54" s="49">
        <f t="shared" si="50"/>
        <v>0.13559322033898288</v>
      </c>
      <c r="AR54" s="49">
        <f t="shared" si="50"/>
        <v>0.13559322033898288</v>
      </c>
      <c r="AS54" s="49">
        <f t="shared" si="50"/>
        <v>0.13559322033898288</v>
      </c>
      <c r="AT54" s="49">
        <f t="shared" si="50"/>
        <v>0.13559322033898288</v>
      </c>
      <c r="AU54" s="49">
        <f t="shared" si="50"/>
        <v>0.13559322033898288</v>
      </c>
      <c r="AV54" s="49">
        <f t="shared" si="50"/>
        <v>0.13559322033898288</v>
      </c>
      <c r="AW54" s="49">
        <f t="shared" si="50"/>
        <v>0.13559322033898288</v>
      </c>
      <c r="AX54" s="49">
        <f t="shared" si="50"/>
        <v>0.13559322033898288</v>
      </c>
      <c r="AY54" s="49">
        <f t="shared" si="50"/>
        <v>0.13559322033898288</v>
      </c>
      <c r="AZ54" s="49">
        <f t="shared" si="50"/>
        <v>0.13559322033898288</v>
      </c>
      <c r="BA54" s="49">
        <f t="shared" si="50"/>
        <v>0.13559322033898288</v>
      </c>
      <c r="BB54" s="49">
        <f t="shared" si="50"/>
        <v>0.13559322033898288</v>
      </c>
      <c r="BC54" s="49">
        <f t="shared" si="50"/>
        <v>0.13559322033898288</v>
      </c>
      <c r="BD54" s="49">
        <f t="shared" si="50"/>
        <v>0.13559322033898288</v>
      </c>
      <c r="BE54" s="49">
        <f t="shared" si="50"/>
        <v>0.13559322033898288</v>
      </c>
      <c r="BF54" s="49">
        <f t="shared" si="50"/>
        <v>0.13559322033898288</v>
      </c>
      <c r="BG54" s="49">
        <f t="shared" si="50"/>
        <v>0.13559322033898288</v>
      </c>
      <c r="BH54" s="49">
        <f t="shared" si="50"/>
        <v>0.13559322033898288</v>
      </c>
      <c r="BI54" s="49">
        <f t="shared" si="50"/>
        <v>0.13559322033898288</v>
      </c>
      <c r="BJ54" s="49">
        <f t="shared" si="50"/>
        <v>0.13559322033898288</v>
      </c>
      <c r="BK54" s="49">
        <f t="shared" si="50"/>
        <v>0.13559322033898288</v>
      </c>
      <c r="BL54" s="49">
        <f t="shared" si="50"/>
        <v>0.13559322033898288</v>
      </c>
      <c r="BM54" s="49">
        <f t="shared" si="50"/>
        <v>0.13559322033898288</v>
      </c>
      <c r="BN54" s="49">
        <f t="shared" si="50"/>
        <v>0.13559322033898288</v>
      </c>
    </row>
    <row r="55" spans="1:66" x14ac:dyDescent="0.25">
      <c r="C55" s="13"/>
      <c r="D55" s="13"/>
    </row>
    <row r="56" spans="1:66" x14ac:dyDescent="0.25">
      <c r="B56" s="6" t="s">
        <v>69</v>
      </c>
      <c r="C56" s="13"/>
      <c r="D56" s="13"/>
    </row>
    <row r="57" spans="1:66" x14ac:dyDescent="0.25">
      <c r="C57" s="13"/>
      <c r="D57" s="13"/>
    </row>
    <row r="58" spans="1:66" x14ac:dyDescent="0.25">
      <c r="B58" s="42" t="s">
        <v>70</v>
      </c>
      <c r="C58" s="35">
        <f>Assumptions!$C$34</f>
        <v>1000000</v>
      </c>
      <c r="D58" s="13"/>
      <c r="G58" s="2">
        <f>$C$58/$C$10*G$10</f>
        <v>111111.11111111111</v>
      </c>
      <c r="H58" s="2">
        <f t="shared" ref="H58:AL58" si="51">$C$58/$C$10*H$10</f>
        <v>111111.11111111111</v>
      </c>
      <c r="I58" s="2">
        <f t="shared" si="51"/>
        <v>111111.11111111111</v>
      </c>
      <c r="J58" s="2">
        <f t="shared" si="51"/>
        <v>111111.11111111111</v>
      </c>
      <c r="K58" s="2">
        <f t="shared" si="51"/>
        <v>111111.11111111111</v>
      </c>
      <c r="L58" s="2">
        <f t="shared" si="51"/>
        <v>111111.11111111111</v>
      </c>
      <c r="M58" s="2">
        <f t="shared" si="51"/>
        <v>111111.11111111111</v>
      </c>
      <c r="N58" s="2">
        <f t="shared" si="51"/>
        <v>111111.11111111111</v>
      </c>
      <c r="O58" s="2">
        <f t="shared" si="51"/>
        <v>111111.11111111111</v>
      </c>
      <c r="P58" s="2">
        <f t="shared" si="51"/>
        <v>0</v>
      </c>
      <c r="Q58" s="2">
        <f t="shared" si="51"/>
        <v>0</v>
      </c>
      <c r="R58" s="2">
        <f t="shared" si="51"/>
        <v>0</v>
      </c>
      <c r="S58" s="2">
        <f t="shared" si="51"/>
        <v>0</v>
      </c>
      <c r="T58" s="2">
        <f t="shared" si="51"/>
        <v>0</v>
      </c>
      <c r="U58" s="2">
        <f t="shared" si="51"/>
        <v>0</v>
      </c>
      <c r="V58" s="2">
        <f t="shared" si="51"/>
        <v>0</v>
      </c>
      <c r="W58" s="2">
        <f t="shared" si="51"/>
        <v>0</v>
      </c>
      <c r="X58" s="2">
        <f t="shared" si="51"/>
        <v>0</v>
      </c>
      <c r="Y58" s="2">
        <f t="shared" si="51"/>
        <v>0</v>
      </c>
      <c r="Z58" s="2">
        <f t="shared" si="51"/>
        <v>0</v>
      </c>
      <c r="AA58" s="2">
        <f t="shared" si="51"/>
        <v>0</v>
      </c>
      <c r="AB58" s="2">
        <f t="shared" si="51"/>
        <v>0</v>
      </c>
      <c r="AC58" s="2">
        <f t="shared" si="51"/>
        <v>0</v>
      </c>
      <c r="AD58" s="2">
        <f t="shared" si="51"/>
        <v>0</v>
      </c>
      <c r="AE58" s="2">
        <f t="shared" si="51"/>
        <v>0</v>
      </c>
      <c r="AF58" s="2">
        <f t="shared" si="51"/>
        <v>0</v>
      </c>
      <c r="AG58" s="2">
        <f t="shared" si="51"/>
        <v>0</v>
      </c>
      <c r="AH58" s="2">
        <f t="shared" si="51"/>
        <v>0</v>
      </c>
      <c r="AI58" s="2">
        <f t="shared" si="51"/>
        <v>0</v>
      </c>
      <c r="AJ58" s="2">
        <f t="shared" si="51"/>
        <v>0</v>
      </c>
      <c r="AK58" s="2">
        <f t="shared" si="51"/>
        <v>0</v>
      </c>
      <c r="AL58" s="2">
        <f t="shared" si="51"/>
        <v>0</v>
      </c>
      <c r="AM58" s="2">
        <f t="shared" ref="AM58:BN58" si="52">$C$58/$C$10*AM$10</f>
        <v>0</v>
      </c>
      <c r="AN58" s="2">
        <f t="shared" si="52"/>
        <v>0</v>
      </c>
      <c r="AO58" s="2">
        <f t="shared" si="52"/>
        <v>0</v>
      </c>
      <c r="AP58" s="2">
        <f t="shared" si="52"/>
        <v>0</v>
      </c>
      <c r="AQ58" s="2">
        <f t="shared" si="52"/>
        <v>0</v>
      </c>
      <c r="AR58" s="2">
        <f t="shared" si="52"/>
        <v>0</v>
      </c>
      <c r="AS58" s="2">
        <f t="shared" si="52"/>
        <v>0</v>
      </c>
      <c r="AT58" s="2">
        <f t="shared" si="52"/>
        <v>0</v>
      </c>
      <c r="AU58" s="2">
        <f t="shared" si="52"/>
        <v>0</v>
      </c>
      <c r="AV58" s="2">
        <f t="shared" si="52"/>
        <v>0</v>
      </c>
      <c r="AW58" s="2">
        <f t="shared" si="52"/>
        <v>0</v>
      </c>
      <c r="AX58" s="2">
        <f t="shared" si="52"/>
        <v>0</v>
      </c>
      <c r="AY58" s="2">
        <f t="shared" si="52"/>
        <v>0</v>
      </c>
      <c r="AZ58" s="2">
        <f t="shared" si="52"/>
        <v>0</v>
      </c>
      <c r="BA58" s="2">
        <f t="shared" si="52"/>
        <v>0</v>
      </c>
      <c r="BB58" s="2">
        <f t="shared" si="52"/>
        <v>0</v>
      </c>
      <c r="BC58" s="2">
        <f t="shared" si="52"/>
        <v>0</v>
      </c>
      <c r="BD58" s="2">
        <f t="shared" si="52"/>
        <v>0</v>
      </c>
      <c r="BE58" s="2">
        <f t="shared" si="52"/>
        <v>0</v>
      </c>
      <c r="BF58" s="2">
        <f t="shared" si="52"/>
        <v>0</v>
      </c>
      <c r="BG58" s="2">
        <f t="shared" si="52"/>
        <v>0</v>
      </c>
      <c r="BH58" s="2">
        <f t="shared" si="52"/>
        <v>0</v>
      </c>
      <c r="BI58" s="2">
        <f t="shared" si="52"/>
        <v>0</v>
      </c>
      <c r="BJ58" s="2">
        <f t="shared" si="52"/>
        <v>0</v>
      </c>
      <c r="BK58" s="2">
        <f t="shared" si="52"/>
        <v>0</v>
      </c>
      <c r="BL58" s="2">
        <f t="shared" si="52"/>
        <v>0</v>
      </c>
      <c r="BM58" s="2">
        <f t="shared" si="52"/>
        <v>0</v>
      </c>
      <c r="BN58" s="2">
        <f t="shared" si="52"/>
        <v>0</v>
      </c>
    </row>
    <row r="59" spans="1:66" x14ac:dyDescent="0.25">
      <c r="A59" s="45"/>
      <c r="B59" s="39" t="s">
        <v>71</v>
      </c>
      <c r="C59" s="71"/>
      <c r="D59" s="71"/>
      <c r="E59" s="40"/>
      <c r="F59" s="41"/>
      <c r="G59" s="41">
        <f t="shared" ref="G59:AL59" si="53">SUM(G58)</f>
        <v>111111.11111111111</v>
      </c>
      <c r="H59" s="41">
        <f t="shared" si="53"/>
        <v>111111.11111111111</v>
      </c>
      <c r="I59" s="41">
        <f t="shared" si="53"/>
        <v>111111.11111111111</v>
      </c>
      <c r="J59" s="41">
        <f t="shared" si="53"/>
        <v>111111.11111111111</v>
      </c>
      <c r="K59" s="41">
        <f t="shared" si="53"/>
        <v>111111.11111111111</v>
      </c>
      <c r="L59" s="41">
        <f t="shared" si="53"/>
        <v>111111.11111111111</v>
      </c>
      <c r="M59" s="41">
        <f t="shared" si="53"/>
        <v>111111.11111111111</v>
      </c>
      <c r="N59" s="41">
        <f t="shared" si="53"/>
        <v>111111.11111111111</v>
      </c>
      <c r="O59" s="41">
        <f t="shared" si="53"/>
        <v>111111.11111111111</v>
      </c>
      <c r="P59" s="41">
        <f t="shared" si="53"/>
        <v>0</v>
      </c>
      <c r="Q59" s="41">
        <f t="shared" si="53"/>
        <v>0</v>
      </c>
      <c r="R59" s="41">
        <f t="shared" si="53"/>
        <v>0</v>
      </c>
      <c r="S59" s="41">
        <f t="shared" si="53"/>
        <v>0</v>
      </c>
      <c r="T59" s="41">
        <f t="shared" si="53"/>
        <v>0</v>
      </c>
      <c r="U59" s="41">
        <f t="shared" si="53"/>
        <v>0</v>
      </c>
      <c r="V59" s="41">
        <f t="shared" si="53"/>
        <v>0</v>
      </c>
      <c r="W59" s="41">
        <f t="shared" si="53"/>
        <v>0</v>
      </c>
      <c r="X59" s="41">
        <f t="shared" si="53"/>
        <v>0</v>
      </c>
      <c r="Y59" s="41">
        <f t="shared" si="53"/>
        <v>0</v>
      </c>
      <c r="Z59" s="41">
        <f t="shared" si="53"/>
        <v>0</v>
      </c>
      <c r="AA59" s="41">
        <f t="shared" si="53"/>
        <v>0</v>
      </c>
      <c r="AB59" s="41">
        <f t="shared" si="53"/>
        <v>0</v>
      </c>
      <c r="AC59" s="41">
        <f t="shared" si="53"/>
        <v>0</v>
      </c>
      <c r="AD59" s="41">
        <f t="shared" si="53"/>
        <v>0</v>
      </c>
      <c r="AE59" s="41">
        <f t="shared" si="53"/>
        <v>0</v>
      </c>
      <c r="AF59" s="41">
        <f t="shared" si="53"/>
        <v>0</v>
      </c>
      <c r="AG59" s="41">
        <f t="shared" si="53"/>
        <v>0</v>
      </c>
      <c r="AH59" s="41">
        <f t="shared" si="53"/>
        <v>0</v>
      </c>
      <c r="AI59" s="41">
        <f t="shared" si="53"/>
        <v>0</v>
      </c>
      <c r="AJ59" s="41">
        <f t="shared" si="53"/>
        <v>0</v>
      </c>
      <c r="AK59" s="41">
        <f t="shared" si="53"/>
        <v>0</v>
      </c>
      <c r="AL59" s="41">
        <f t="shared" si="53"/>
        <v>0</v>
      </c>
      <c r="AM59" s="41">
        <f t="shared" ref="AM59:BN59" si="54">SUM(AM58)</f>
        <v>0</v>
      </c>
      <c r="AN59" s="41">
        <f t="shared" si="54"/>
        <v>0</v>
      </c>
      <c r="AO59" s="41">
        <f t="shared" si="54"/>
        <v>0</v>
      </c>
      <c r="AP59" s="41">
        <f t="shared" si="54"/>
        <v>0</v>
      </c>
      <c r="AQ59" s="41">
        <f t="shared" si="54"/>
        <v>0</v>
      </c>
      <c r="AR59" s="41">
        <f t="shared" si="54"/>
        <v>0</v>
      </c>
      <c r="AS59" s="41">
        <f t="shared" si="54"/>
        <v>0</v>
      </c>
      <c r="AT59" s="41">
        <f t="shared" si="54"/>
        <v>0</v>
      </c>
      <c r="AU59" s="41">
        <f t="shared" si="54"/>
        <v>0</v>
      </c>
      <c r="AV59" s="41">
        <f t="shared" si="54"/>
        <v>0</v>
      </c>
      <c r="AW59" s="41">
        <f t="shared" si="54"/>
        <v>0</v>
      </c>
      <c r="AX59" s="41">
        <f t="shared" si="54"/>
        <v>0</v>
      </c>
      <c r="AY59" s="41">
        <f t="shared" si="54"/>
        <v>0</v>
      </c>
      <c r="AZ59" s="41">
        <f t="shared" si="54"/>
        <v>0</v>
      </c>
      <c r="BA59" s="41">
        <f t="shared" si="54"/>
        <v>0</v>
      </c>
      <c r="BB59" s="41">
        <f t="shared" si="54"/>
        <v>0</v>
      </c>
      <c r="BC59" s="41">
        <f t="shared" si="54"/>
        <v>0</v>
      </c>
      <c r="BD59" s="41">
        <f t="shared" si="54"/>
        <v>0</v>
      </c>
      <c r="BE59" s="41">
        <f t="shared" si="54"/>
        <v>0</v>
      </c>
      <c r="BF59" s="41">
        <f t="shared" si="54"/>
        <v>0</v>
      </c>
      <c r="BG59" s="41">
        <f t="shared" si="54"/>
        <v>0</v>
      </c>
      <c r="BH59" s="41">
        <f t="shared" si="54"/>
        <v>0</v>
      </c>
      <c r="BI59" s="41">
        <f t="shared" si="54"/>
        <v>0</v>
      </c>
      <c r="BJ59" s="41">
        <f t="shared" si="54"/>
        <v>0</v>
      </c>
      <c r="BK59" s="41">
        <f t="shared" si="54"/>
        <v>0</v>
      </c>
      <c r="BL59" s="41">
        <f t="shared" si="54"/>
        <v>0</v>
      </c>
      <c r="BM59" s="41">
        <f t="shared" si="54"/>
        <v>0</v>
      </c>
      <c r="BN59" s="41">
        <f t="shared" si="54"/>
        <v>0</v>
      </c>
    </row>
    <row r="60" spans="1:66" x14ac:dyDescent="0.25">
      <c r="C60" s="13"/>
      <c r="D60" s="13"/>
    </row>
    <row r="61" spans="1:66" x14ac:dyDescent="0.25">
      <c r="A61" s="45"/>
      <c r="B61" s="32" t="s">
        <v>72</v>
      </c>
      <c r="C61" s="70"/>
      <c r="D61" s="70"/>
      <c r="E61" s="33"/>
      <c r="F61" s="34"/>
      <c r="G61" s="34">
        <f t="shared" ref="G61:AL61" si="55">G59</f>
        <v>111111.11111111111</v>
      </c>
      <c r="H61" s="34">
        <f t="shared" si="55"/>
        <v>111111.11111111111</v>
      </c>
      <c r="I61" s="34">
        <f t="shared" si="55"/>
        <v>111111.11111111111</v>
      </c>
      <c r="J61" s="34">
        <f t="shared" si="55"/>
        <v>111111.11111111111</v>
      </c>
      <c r="K61" s="34">
        <f t="shared" si="55"/>
        <v>111111.11111111111</v>
      </c>
      <c r="L61" s="34">
        <f t="shared" si="55"/>
        <v>111111.11111111111</v>
      </c>
      <c r="M61" s="34">
        <f t="shared" si="55"/>
        <v>111111.11111111111</v>
      </c>
      <c r="N61" s="34">
        <f t="shared" si="55"/>
        <v>111111.11111111111</v>
      </c>
      <c r="O61" s="34">
        <f t="shared" si="55"/>
        <v>111111.11111111111</v>
      </c>
      <c r="P61" s="34">
        <f t="shared" si="55"/>
        <v>0</v>
      </c>
      <c r="Q61" s="34">
        <f t="shared" si="55"/>
        <v>0</v>
      </c>
      <c r="R61" s="34">
        <f t="shared" si="55"/>
        <v>0</v>
      </c>
      <c r="S61" s="34">
        <f t="shared" si="55"/>
        <v>0</v>
      </c>
      <c r="T61" s="34">
        <f t="shared" si="55"/>
        <v>0</v>
      </c>
      <c r="U61" s="34">
        <f t="shared" si="55"/>
        <v>0</v>
      </c>
      <c r="V61" s="34">
        <f t="shared" si="55"/>
        <v>0</v>
      </c>
      <c r="W61" s="34">
        <f t="shared" si="55"/>
        <v>0</v>
      </c>
      <c r="X61" s="34">
        <f t="shared" si="55"/>
        <v>0</v>
      </c>
      <c r="Y61" s="34">
        <f t="shared" si="55"/>
        <v>0</v>
      </c>
      <c r="Z61" s="34">
        <f t="shared" si="55"/>
        <v>0</v>
      </c>
      <c r="AA61" s="34">
        <f t="shared" si="55"/>
        <v>0</v>
      </c>
      <c r="AB61" s="34">
        <f t="shared" si="55"/>
        <v>0</v>
      </c>
      <c r="AC61" s="34">
        <f t="shared" si="55"/>
        <v>0</v>
      </c>
      <c r="AD61" s="34">
        <f t="shared" si="55"/>
        <v>0</v>
      </c>
      <c r="AE61" s="34">
        <f t="shared" si="55"/>
        <v>0</v>
      </c>
      <c r="AF61" s="34">
        <f t="shared" si="55"/>
        <v>0</v>
      </c>
      <c r="AG61" s="34">
        <f t="shared" si="55"/>
        <v>0</v>
      </c>
      <c r="AH61" s="34">
        <f t="shared" si="55"/>
        <v>0</v>
      </c>
      <c r="AI61" s="34">
        <f t="shared" si="55"/>
        <v>0</v>
      </c>
      <c r="AJ61" s="34">
        <f t="shared" si="55"/>
        <v>0</v>
      </c>
      <c r="AK61" s="34">
        <f t="shared" si="55"/>
        <v>0</v>
      </c>
      <c r="AL61" s="34">
        <f t="shared" si="55"/>
        <v>0</v>
      </c>
      <c r="AM61" s="34">
        <f t="shared" ref="AM61:BN61" si="56">AM59</f>
        <v>0</v>
      </c>
      <c r="AN61" s="34">
        <f t="shared" si="56"/>
        <v>0</v>
      </c>
      <c r="AO61" s="34">
        <f t="shared" si="56"/>
        <v>0</v>
      </c>
      <c r="AP61" s="34">
        <f t="shared" si="56"/>
        <v>0</v>
      </c>
      <c r="AQ61" s="34">
        <f t="shared" si="56"/>
        <v>0</v>
      </c>
      <c r="AR61" s="34">
        <f t="shared" si="56"/>
        <v>0</v>
      </c>
      <c r="AS61" s="34">
        <f t="shared" si="56"/>
        <v>0</v>
      </c>
      <c r="AT61" s="34">
        <f t="shared" si="56"/>
        <v>0</v>
      </c>
      <c r="AU61" s="34">
        <f t="shared" si="56"/>
        <v>0</v>
      </c>
      <c r="AV61" s="34">
        <f t="shared" si="56"/>
        <v>0</v>
      </c>
      <c r="AW61" s="34">
        <f t="shared" si="56"/>
        <v>0</v>
      </c>
      <c r="AX61" s="34">
        <f t="shared" si="56"/>
        <v>0</v>
      </c>
      <c r="AY61" s="34">
        <f t="shared" si="56"/>
        <v>0</v>
      </c>
      <c r="AZ61" s="34">
        <f t="shared" si="56"/>
        <v>0</v>
      </c>
      <c r="BA61" s="34">
        <f t="shared" si="56"/>
        <v>0</v>
      </c>
      <c r="BB61" s="34">
        <f t="shared" si="56"/>
        <v>0</v>
      </c>
      <c r="BC61" s="34">
        <f t="shared" si="56"/>
        <v>0</v>
      </c>
      <c r="BD61" s="34">
        <f t="shared" si="56"/>
        <v>0</v>
      </c>
      <c r="BE61" s="34">
        <f t="shared" si="56"/>
        <v>0</v>
      </c>
      <c r="BF61" s="34">
        <f t="shared" si="56"/>
        <v>0</v>
      </c>
      <c r="BG61" s="34">
        <f t="shared" si="56"/>
        <v>0</v>
      </c>
      <c r="BH61" s="34">
        <f t="shared" si="56"/>
        <v>0</v>
      </c>
      <c r="BI61" s="34">
        <f t="shared" si="56"/>
        <v>0</v>
      </c>
      <c r="BJ61" s="34">
        <f t="shared" si="56"/>
        <v>0</v>
      </c>
      <c r="BK61" s="34">
        <f t="shared" si="56"/>
        <v>0</v>
      </c>
      <c r="BL61" s="34">
        <f t="shared" si="56"/>
        <v>0</v>
      </c>
      <c r="BM61" s="34">
        <f t="shared" si="56"/>
        <v>0</v>
      </c>
      <c r="BN61" s="34">
        <f t="shared" si="56"/>
        <v>0</v>
      </c>
    </row>
    <row r="62" spans="1:66" x14ac:dyDescent="0.25">
      <c r="B62" s="13" t="s">
        <v>73</v>
      </c>
      <c r="C62" s="13"/>
      <c r="D62" s="13"/>
      <c r="G62" s="50">
        <f t="shared" ref="G62:AL62" si="57">F62+G61</f>
        <v>111111.11111111111</v>
      </c>
      <c r="H62" s="50">
        <f t="shared" si="57"/>
        <v>222222.22222222222</v>
      </c>
      <c r="I62" s="50">
        <f t="shared" si="57"/>
        <v>333333.33333333331</v>
      </c>
      <c r="J62" s="50">
        <f t="shared" si="57"/>
        <v>444444.44444444444</v>
      </c>
      <c r="K62" s="50">
        <f t="shared" si="57"/>
        <v>555555.5555555555</v>
      </c>
      <c r="L62" s="50">
        <f t="shared" si="57"/>
        <v>666666.66666666663</v>
      </c>
      <c r="M62" s="50">
        <f t="shared" si="57"/>
        <v>777777.77777777775</v>
      </c>
      <c r="N62" s="50">
        <f t="shared" si="57"/>
        <v>888888.88888888888</v>
      </c>
      <c r="O62" s="50">
        <f t="shared" si="57"/>
        <v>1000000</v>
      </c>
      <c r="P62" s="50">
        <f t="shared" si="57"/>
        <v>1000000</v>
      </c>
      <c r="Q62" s="50">
        <f t="shared" si="57"/>
        <v>1000000</v>
      </c>
      <c r="R62" s="50">
        <f t="shared" si="57"/>
        <v>1000000</v>
      </c>
      <c r="S62" s="50">
        <f t="shared" si="57"/>
        <v>1000000</v>
      </c>
      <c r="T62" s="50">
        <f t="shared" si="57"/>
        <v>1000000</v>
      </c>
      <c r="U62" s="50">
        <f t="shared" si="57"/>
        <v>1000000</v>
      </c>
      <c r="V62" s="50">
        <f t="shared" si="57"/>
        <v>1000000</v>
      </c>
      <c r="W62" s="50">
        <f t="shared" si="57"/>
        <v>1000000</v>
      </c>
      <c r="X62" s="50">
        <f t="shared" si="57"/>
        <v>1000000</v>
      </c>
      <c r="Y62" s="50">
        <f t="shared" si="57"/>
        <v>1000000</v>
      </c>
      <c r="Z62" s="50">
        <f t="shared" si="57"/>
        <v>1000000</v>
      </c>
      <c r="AA62" s="50">
        <f t="shared" si="57"/>
        <v>1000000</v>
      </c>
      <c r="AB62" s="50">
        <f t="shared" si="57"/>
        <v>1000000</v>
      </c>
      <c r="AC62" s="50">
        <f t="shared" si="57"/>
        <v>1000000</v>
      </c>
      <c r="AD62" s="50">
        <f t="shared" si="57"/>
        <v>1000000</v>
      </c>
      <c r="AE62" s="50">
        <f t="shared" si="57"/>
        <v>1000000</v>
      </c>
      <c r="AF62" s="50">
        <f t="shared" si="57"/>
        <v>1000000</v>
      </c>
      <c r="AG62" s="50">
        <f t="shared" si="57"/>
        <v>1000000</v>
      </c>
      <c r="AH62" s="50">
        <f t="shared" si="57"/>
        <v>1000000</v>
      </c>
      <c r="AI62" s="50">
        <f t="shared" si="57"/>
        <v>1000000</v>
      </c>
      <c r="AJ62" s="50">
        <f t="shared" si="57"/>
        <v>1000000</v>
      </c>
      <c r="AK62" s="50">
        <f t="shared" si="57"/>
        <v>1000000</v>
      </c>
      <c r="AL62" s="50">
        <f t="shared" si="57"/>
        <v>1000000</v>
      </c>
      <c r="AM62" s="50">
        <f t="shared" ref="AM62:BN62" si="58">AL62+AM61</f>
        <v>1000000</v>
      </c>
      <c r="AN62" s="50">
        <f t="shared" si="58"/>
        <v>1000000</v>
      </c>
      <c r="AO62" s="50">
        <f t="shared" si="58"/>
        <v>1000000</v>
      </c>
      <c r="AP62" s="50">
        <f t="shared" si="58"/>
        <v>1000000</v>
      </c>
      <c r="AQ62" s="50">
        <f t="shared" si="58"/>
        <v>1000000</v>
      </c>
      <c r="AR62" s="50">
        <f t="shared" si="58"/>
        <v>1000000</v>
      </c>
      <c r="AS62" s="50">
        <f t="shared" si="58"/>
        <v>1000000</v>
      </c>
      <c r="AT62" s="50">
        <f t="shared" si="58"/>
        <v>1000000</v>
      </c>
      <c r="AU62" s="50">
        <f t="shared" si="58"/>
        <v>1000000</v>
      </c>
      <c r="AV62" s="50">
        <f t="shared" si="58"/>
        <v>1000000</v>
      </c>
      <c r="AW62" s="50">
        <f t="shared" si="58"/>
        <v>1000000</v>
      </c>
      <c r="AX62" s="50">
        <f t="shared" si="58"/>
        <v>1000000</v>
      </c>
      <c r="AY62" s="50">
        <f t="shared" si="58"/>
        <v>1000000</v>
      </c>
      <c r="AZ62" s="50">
        <f t="shared" si="58"/>
        <v>1000000</v>
      </c>
      <c r="BA62" s="50">
        <f t="shared" si="58"/>
        <v>1000000</v>
      </c>
      <c r="BB62" s="50">
        <f t="shared" si="58"/>
        <v>1000000</v>
      </c>
      <c r="BC62" s="50">
        <f t="shared" si="58"/>
        <v>1000000</v>
      </c>
      <c r="BD62" s="50">
        <f t="shared" si="58"/>
        <v>1000000</v>
      </c>
      <c r="BE62" s="50">
        <f t="shared" si="58"/>
        <v>1000000</v>
      </c>
      <c r="BF62" s="50">
        <f t="shared" si="58"/>
        <v>1000000</v>
      </c>
      <c r="BG62" s="50">
        <f t="shared" si="58"/>
        <v>1000000</v>
      </c>
      <c r="BH62" s="50">
        <f t="shared" si="58"/>
        <v>1000000</v>
      </c>
      <c r="BI62" s="50">
        <f t="shared" si="58"/>
        <v>1000000</v>
      </c>
      <c r="BJ62" s="50">
        <f t="shared" si="58"/>
        <v>1000000</v>
      </c>
      <c r="BK62" s="50">
        <f t="shared" si="58"/>
        <v>1000000</v>
      </c>
      <c r="BL62" s="50">
        <f t="shared" si="58"/>
        <v>1000000</v>
      </c>
      <c r="BM62" s="50">
        <f t="shared" si="58"/>
        <v>1000000</v>
      </c>
      <c r="BN62" s="50">
        <f t="shared" si="58"/>
        <v>1000000</v>
      </c>
    </row>
    <row r="63" spans="1:66" x14ac:dyDescent="0.25">
      <c r="C63" s="13"/>
      <c r="D63" s="13"/>
    </row>
    <row r="64" spans="1:66" x14ac:dyDescent="0.25">
      <c r="B64" s="32" t="s">
        <v>74</v>
      </c>
      <c r="C64" s="70"/>
      <c r="D64" s="70"/>
      <c r="E64" s="33"/>
      <c r="F64" s="34">
        <f t="shared" ref="F64:AK64" si="59">F53-F61</f>
        <v>0</v>
      </c>
      <c r="G64" s="34">
        <f>G53-G61</f>
        <v>-169111.11111111112</v>
      </c>
      <c r="H64" s="34">
        <f t="shared" si="59"/>
        <v>-169111.11111111112</v>
      </c>
      <c r="I64" s="34">
        <f t="shared" si="59"/>
        <v>-169111.11111111112</v>
      </c>
      <c r="J64" s="34">
        <f t="shared" si="59"/>
        <v>-169111.11111111112</v>
      </c>
      <c r="K64" s="34">
        <f t="shared" si="59"/>
        <v>-169111.11111111112</v>
      </c>
      <c r="L64" s="34">
        <f t="shared" si="59"/>
        <v>-169111.11111111112</v>
      </c>
      <c r="M64" s="34">
        <f t="shared" si="59"/>
        <v>-169111.11111111112</v>
      </c>
      <c r="N64" s="34">
        <f t="shared" si="59"/>
        <v>-169111.11111111112</v>
      </c>
      <c r="O64" s="34">
        <f t="shared" si="59"/>
        <v>-169111.11111111112</v>
      </c>
      <c r="P64" s="34">
        <f t="shared" si="59"/>
        <v>-148791.66666666666</v>
      </c>
      <c r="Q64" s="34">
        <f t="shared" si="59"/>
        <v>-144541.66666666669</v>
      </c>
      <c r="R64" s="34">
        <f t="shared" si="59"/>
        <v>-140291.66666666663</v>
      </c>
      <c r="S64" s="34">
        <f t="shared" si="59"/>
        <v>-136041.66666666672</v>
      </c>
      <c r="T64" s="34">
        <f t="shared" si="59"/>
        <v>-131791.66666666663</v>
      </c>
      <c r="U64" s="34">
        <f t="shared" si="59"/>
        <v>-127541.66666666663</v>
      </c>
      <c r="V64" s="34">
        <f t="shared" si="59"/>
        <v>-123291.66666666669</v>
      </c>
      <c r="W64" s="34">
        <f t="shared" si="59"/>
        <v>-119041.66666666676</v>
      </c>
      <c r="X64" s="34">
        <f t="shared" si="59"/>
        <v>-114791.66666666661</v>
      </c>
      <c r="Y64" s="34">
        <f t="shared" si="59"/>
        <v>-110541.66666666663</v>
      </c>
      <c r="Z64" s="34">
        <f t="shared" si="59"/>
        <v>-106291.66666666661</v>
      </c>
      <c r="AA64" s="34">
        <f t="shared" si="59"/>
        <v>-102041.66666666667</v>
      </c>
      <c r="AB64" s="34">
        <f t="shared" si="59"/>
        <v>-97791.666666666802</v>
      </c>
      <c r="AC64" s="34">
        <f t="shared" si="59"/>
        <v>-93541.666666666613</v>
      </c>
      <c r="AD64" s="34">
        <f t="shared" si="59"/>
        <v>-89291.666666666672</v>
      </c>
      <c r="AE64" s="34">
        <f t="shared" si="59"/>
        <v>-85041.666666666948</v>
      </c>
      <c r="AF64" s="34">
        <f t="shared" si="59"/>
        <v>-80791.666666666424</v>
      </c>
      <c r="AG64" s="34">
        <f t="shared" si="59"/>
        <v>-76541.66666666673</v>
      </c>
      <c r="AH64" s="34">
        <f t="shared" si="59"/>
        <v>-72291.666666666511</v>
      </c>
      <c r="AI64" s="34">
        <f t="shared" si="59"/>
        <v>-68041.666666666817</v>
      </c>
      <c r="AJ64" s="34">
        <f t="shared" si="59"/>
        <v>-63791.66666666673</v>
      </c>
      <c r="AK64" s="34">
        <f t="shared" si="59"/>
        <v>-59541.666666666395</v>
      </c>
      <c r="AL64" s="34">
        <f t="shared" ref="AL64:BN64" si="60">AL53-AL61</f>
        <v>-55291.666666666817</v>
      </c>
      <c r="AM64" s="34">
        <f t="shared" si="60"/>
        <v>-51041.666666666482</v>
      </c>
      <c r="AN64" s="34">
        <f t="shared" si="60"/>
        <v>43999.999999999942</v>
      </c>
      <c r="AO64" s="34">
        <f t="shared" si="60"/>
        <v>43999.999999999942</v>
      </c>
      <c r="AP64" s="34">
        <f t="shared" si="60"/>
        <v>43999.999999999942</v>
      </c>
      <c r="AQ64" s="34">
        <f t="shared" si="60"/>
        <v>43999.999999999942</v>
      </c>
      <c r="AR64" s="34">
        <f t="shared" si="60"/>
        <v>43999.999999999942</v>
      </c>
      <c r="AS64" s="34">
        <f t="shared" si="60"/>
        <v>43999.999999999942</v>
      </c>
      <c r="AT64" s="34">
        <f t="shared" si="60"/>
        <v>43999.999999999942</v>
      </c>
      <c r="AU64" s="34">
        <f t="shared" si="60"/>
        <v>43999.999999999942</v>
      </c>
      <c r="AV64" s="34">
        <f t="shared" si="60"/>
        <v>43999.999999999942</v>
      </c>
      <c r="AW64" s="34">
        <f t="shared" si="60"/>
        <v>43999.999999999942</v>
      </c>
      <c r="AX64" s="34">
        <f t="shared" si="60"/>
        <v>43999.999999999942</v>
      </c>
      <c r="AY64" s="34">
        <f t="shared" si="60"/>
        <v>43999.999999999942</v>
      </c>
      <c r="AZ64" s="34">
        <f t="shared" si="60"/>
        <v>43999.999999999942</v>
      </c>
      <c r="BA64" s="34">
        <f t="shared" si="60"/>
        <v>43999.999999999942</v>
      </c>
      <c r="BB64" s="34">
        <f t="shared" si="60"/>
        <v>43999.999999999942</v>
      </c>
      <c r="BC64" s="34">
        <f t="shared" si="60"/>
        <v>43999.999999999942</v>
      </c>
      <c r="BD64" s="34">
        <f t="shared" si="60"/>
        <v>43999.999999999942</v>
      </c>
      <c r="BE64" s="34">
        <f t="shared" si="60"/>
        <v>43999.999999999942</v>
      </c>
      <c r="BF64" s="34">
        <f t="shared" si="60"/>
        <v>43999.999999999942</v>
      </c>
      <c r="BG64" s="34">
        <f t="shared" si="60"/>
        <v>43999.999999999942</v>
      </c>
      <c r="BH64" s="34">
        <f t="shared" si="60"/>
        <v>43999.999999999942</v>
      </c>
      <c r="BI64" s="34">
        <f t="shared" si="60"/>
        <v>43999.999999999942</v>
      </c>
      <c r="BJ64" s="34">
        <f t="shared" si="60"/>
        <v>43999.999999999942</v>
      </c>
      <c r="BK64" s="34">
        <f t="shared" si="60"/>
        <v>43999.999999999942</v>
      </c>
      <c r="BL64" s="34">
        <f t="shared" si="60"/>
        <v>43999.999999999942</v>
      </c>
      <c r="BM64" s="34">
        <f t="shared" si="60"/>
        <v>43999.999999999942</v>
      </c>
      <c r="BN64" s="34">
        <f t="shared" si="60"/>
        <v>43999.999999999942</v>
      </c>
    </row>
    <row r="65" spans="2:66" x14ac:dyDescent="0.25">
      <c r="B65" s="13" t="s">
        <v>75</v>
      </c>
      <c r="C65" s="13"/>
      <c r="D65" s="13"/>
      <c r="F65" s="50">
        <f>F64</f>
        <v>0</v>
      </c>
      <c r="G65" s="50">
        <f t="shared" ref="G65:AL65" si="61">F65+G64</f>
        <v>-169111.11111111112</v>
      </c>
      <c r="H65" s="50">
        <f t="shared" si="61"/>
        <v>-338222.22222222225</v>
      </c>
      <c r="I65" s="50">
        <f t="shared" si="61"/>
        <v>-507333.33333333337</v>
      </c>
      <c r="J65" s="50">
        <f t="shared" si="61"/>
        <v>-676444.4444444445</v>
      </c>
      <c r="K65" s="50">
        <f t="shared" si="61"/>
        <v>-845555.55555555562</v>
      </c>
      <c r="L65" s="50">
        <f t="shared" si="61"/>
        <v>-1014666.6666666667</v>
      </c>
      <c r="M65" s="50">
        <f t="shared" si="61"/>
        <v>-1183777.777777778</v>
      </c>
      <c r="N65" s="50">
        <f t="shared" si="61"/>
        <v>-1352888.888888889</v>
      </c>
      <c r="O65" s="50">
        <f t="shared" si="61"/>
        <v>-1522000</v>
      </c>
      <c r="P65" s="50">
        <f t="shared" si="61"/>
        <v>-1670791.6666666667</v>
      </c>
      <c r="Q65" s="50">
        <f t="shared" si="61"/>
        <v>-1815333.3333333335</v>
      </c>
      <c r="R65" s="50">
        <f t="shared" si="61"/>
        <v>-1955625</v>
      </c>
      <c r="S65" s="50">
        <f t="shared" si="61"/>
        <v>-2091666.6666666667</v>
      </c>
      <c r="T65" s="50">
        <f t="shared" si="61"/>
        <v>-2223458.3333333335</v>
      </c>
      <c r="U65" s="50">
        <f t="shared" si="61"/>
        <v>-2351000</v>
      </c>
      <c r="V65" s="50">
        <f t="shared" si="61"/>
        <v>-2474291.6666666665</v>
      </c>
      <c r="W65" s="50">
        <f t="shared" si="61"/>
        <v>-2593333.3333333335</v>
      </c>
      <c r="X65" s="50">
        <f t="shared" si="61"/>
        <v>-2708125</v>
      </c>
      <c r="Y65" s="50">
        <f t="shared" si="61"/>
        <v>-2818666.6666666665</v>
      </c>
      <c r="Z65" s="50">
        <f t="shared" si="61"/>
        <v>-2924958.333333333</v>
      </c>
      <c r="AA65" s="50">
        <f t="shared" si="61"/>
        <v>-3026999.9999999995</v>
      </c>
      <c r="AB65" s="50">
        <f t="shared" si="61"/>
        <v>-3124791.6666666665</v>
      </c>
      <c r="AC65" s="50">
        <f t="shared" si="61"/>
        <v>-3218333.333333333</v>
      </c>
      <c r="AD65" s="50">
        <f t="shared" si="61"/>
        <v>-3307624.9999999995</v>
      </c>
      <c r="AE65" s="50">
        <f t="shared" si="61"/>
        <v>-3392666.6666666665</v>
      </c>
      <c r="AF65" s="50">
        <f t="shared" si="61"/>
        <v>-3473458.333333333</v>
      </c>
      <c r="AG65" s="50">
        <f t="shared" si="61"/>
        <v>-3549999.9999999995</v>
      </c>
      <c r="AH65" s="50">
        <f t="shared" si="61"/>
        <v>-3622291.666666666</v>
      </c>
      <c r="AI65" s="50">
        <f t="shared" si="61"/>
        <v>-3690333.333333333</v>
      </c>
      <c r="AJ65" s="50">
        <f t="shared" si="61"/>
        <v>-3754124.9999999995</v>
      </c>
      <c r="AK65" s="50">
        <f t="shared" si="61"/>
        <v>-3813666.666666666</v>
      </c>
      <c r="AL65" s="50">
        <f t="shared" si="61"/>
        <v>-3868958.333333333</v>
      </c>
      <c r="AM65" s="50">
        <f t="shared" ref="AM65:BN65" si="62">AL65+AM64</f>
        <v>-3919999.9999999995</v>
      </c>
      <c r="AN65" s="50">
        <f t="shared" si="62"/>
        <v>-3875999.9999999995</v>
      </c>
      <c r="AO65" s="50">
        <f t="shared" si="62"/>
        <v>-3831999.9999999995</v>
      </c>
      <c r="AP65" s="50">
        <f t="shared" si="62"/>
        <v>-3787999.9999999995</v>
      </c>
      <c r="AQ65" s="50">
        <f t="shared" si="62"/>
        <v>-3743999.9999999995</v>
      </c>
      <c r="AR65" s="50">
        <f t="shared" si="62"/>
        <v>-3699999.9999999995</v>
      </c>
      <c r="AS65" s="50">
        <f t="shared" si="62"/>
        <v>-3655999.9999999995</v>
      </c>
      <c r="AT65" s="50">
        <f t="shared" si="62"/>
        <v>-3611999.9999999995</v>
      </c>
      <c r="AU65" s="50">
        <f t="shared" si="62"/>
        <v>-3567999.9999999995</v>
      </c>
      <c r="AV65" s="50">
        <f t="shared" si="62"/>
        <v>-3523999.9999999995</v>
      </c>
      <c r="AW65" s="50">
        <f t="shared" si="62"/>
        <v>-3479999.9999999995</v>
      </c>
      <c r="AX65" s="50">
        <f t="shared" si="62"/>
        <v>-3435999.9999999995</v>
      </c>
      <c r="AY65" s="50">
        <f t="shared" si="62"/>
        <v>-3391999.9999999995</v>
      </c>
      <c r="AZ65" s="50">
        <f t="shared" si="62"/>
        <v>-3347999.9999999995</v>
      </c>
      <c r="BA65" s="50">
        <f t="shared" si="62"/>
        <v>-3303999.9999999995</v>
      </c>
      <c r="BB65" s="50">
        <f t="shared" si="62"/>
        <v>-3259999.9999999995</v>
      </c>
      <c r="BC65" s="50">
        <f t="shared" si="62"/>
        <v>-3215999.9999999995</v>
      </c>
      <c r="BD65" s="50">
        <f t="shared" si="62"/>
        <v>-3171999.9999999995</v>
      </c>
      <c r="BE65" s="50">
        <f t="shared" si="62"/>
        <v>-3127999.9999999995</v>
      </c>
      <c r="BF65" s="50">
        <f t="shared" si="62"/>
        <v>-3083999.9999999995</v>
      </c>
      <c r="BG65" s="50">
        <f t="shared" si="62"/>
        <v>-3039999.9999999995</v>
      </c>
      <c r="BH65" s="50">
        <f t="shared" si="62"/>
        <v>-2995999.9999999995</v>
      </c>
      <c r="BI65" s="50">
        <f t="shared" si="62"/>
        <v>-2951999.9999999995</v>
      </c>
      <c r="BJ65" s="50">
        <f t="shared" si="62"/>
        <v>-2907999.9999999995</v>
      </c>
      <c r="BK65" s="50">
        <f t="shared" si="62"/>
        <v>-2863999.9999999995</v>
      </c>
      <c r="BL65" s="50">
        <f t="shared" si="62"/>
        <v>-2819999.9999999995</v>
      </c>
      <c r="BM65" s="50">
        <f t="shared" si="62"/>
        <v>-2775999.9999999995</v>
      </c>
      <c r="BN65" s="50">
        <f t="shared" si="62"/>
        <v>-2731999.9999999995</v>
      </c>
    </row>
  </sheetData>
  <conditionalFormatting sqref="G10:BN11">
    <cfRule type="cellIs" dxfId="3" priority="2" operator="equal">
      <formula>1</formula>
    </cfRule>
    <cfRule type="cellIs" dxfId="2" priority="3" operator="equal">
      <formula>0</formula>
    </cfRule>
  </conditionalFormatting>
  <hyperlinks>
    <hyperlink ref="B1" location="Contents!B1" display="&lt;&lt; Contents"/>
    <hyperlink ref="A5" location="References!A6" display="References!A6"/>
    <hyperlink ref="A8" location="References!A8" display="References!A8"/>
    <hyperlink ref="A10" location="References!A9" display="References!A9"/>
    <hyperlink ref="A11" location="References!A10" display="References!A10"/>
    <hyperlink ref="A15" location="References!A11" display="References!A11"/>
    <hyperlink ref="A23" location="References!A12" display="References!A12"/>
    <hyperlink ref="A42" location="References!A14" display="References!A14"/>
    <hyperlink ref="A43" location="References!A15" display="References!A15"/>
    <hyperlink ref="A34" location="References!A13" display="References!A13"/>
    <hyperlink ref="A53" location="References!A16" display="References!A16"/>
    <hyperlink ref="A7" location="References!A7" display="References!A7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I42"/>
  <sheetViews>
    <sheetView showGridLines="0" zoomScaleNormal="100" workbookViewId="0"/>
  </sheetViews>
  <sheetFormatPr defaultRowHeight="15" x14ac:dyDescent="0.25"/>
  <cols>
    <col min="2" max="2" width="20.85546875" customWidth="1"/>
    <col min="3" max="4" width="14.28515625" customWidth="1"/>
    <col min="5" max="12" width="12.85546875" customWidth="1"/>
  </cols>
  <sheetData>
    <row r="1" spans="1:9" ht="15.75" x14ac:dyDescent="0.25">
      <c r="B1" s="84" t="s">
        <v>112</v>
      </c>
    </row>
    <row r="2" spans="1:9" ht="15.75" x14ac:dyDescent="0.25">
      <c r="B2" s="84"/>
    </row>
    <row r="3" spans="1:9" ht="18.75" x14ac:dyDescent="0.3">
      <c r="A3" s="13"/>
      <c r="B3" s="12" t="s">
        <v>104</v>
      </c>
    </row>
    <row r="4" spans="1:9" x14ac:dyDescent="0.25">
      <c r="A4" s="13" t="s">
        <v>34</v>
      </c>
    </row>
    <row r="5" spans="1:9" x14ac:dyDescent="0.25">
      <c r="A5" s="86">
        <v>12</v>
      </c>
      <c r="B5" s="21" t="s">
        <v>77</v>
      </c>
      <c r="C5" s="21"/>
      <c r="D5" s="21"/>
      <c r="E5" s="21">
        <f>YEAR(Assumptions!$C$7)</f>
        <v>2018</v>
      </c>
      <c r="F5" s="21">
        <f>E5+1</f>
        <v>2019</v>
      </c>
      <c r="G5" s="21">
        <f>F5+1</f>
        <v>2020</v>
      </c>
      <c r="H5" s="21">
        <f>G5+1</f>
        <v>2021</v>
      </c>
      <c r="I5" s="21">
        <f>H5+1</f>
        <v>2022</v>
      </c>
    </row>
    <row r="6" spans="1:9" x14ac:dyDescent="0.25">
      <c r="A6" s="13"/>
      <c r="B6" s="27" t="s">
        <v>52</v>
      </c>
      <c r="C6" s="27"/>
      <c r="D6" s="27"/>
      <c r="E6" s="55">
        <f>SUMIF('Cash Flow Model'!$F$7:$BN$7,DATE(E$5,12,31),'Cash Flow Model'!$F$14:$BN$14)</f>
        <v>1000000</v>
      </c>
      <c r="F6" s="56">
        <f>SUMIF('Cash Flow Model'!$F$7:$BN$7,DATE(F$5,12,31),'Cash Flow Model'!$F$14:$BN$14)</f>
        <v>1000000</v>
      </c>
      <c r="G6" s="56">
        <f>SUMIF('Cash Flow Model'!$F$7:$BN$7,DATE(G$5,12,31),'Cash Flow Model'!$F$14:$BN$14)</f>
        <v>1000000</v>
      </c>
      <c r="H6" s="56">
        <f>SUMIF('Cash Flow Model'!$F$7:$BN$7,DATE(H$5,12,31),'Cash Flow Model'!$F$14:$BN$14)</f>
        <v>1000000</v>
      </c>
      <c r="I6" s="56">
        <f>SUMIF('Cash Flow Model'!$F$7:$BN$7,DATE(I$5,12,31),'Cash Flow Model'!$F$14:$BN$14)</f>
        <v>1000000</v>
      </c>
    </row>
    <row r="7" spans="1:9" x14ac:dyDescent="0.25">
      <c r="A7" s="13"/>
      <c r="B7" s="27" t="s">
        <v>79</v>
      </c>
      <c r="C7" s="27"/>
      <c r="D7" s="27"/>
      <c r="E7" s="56">
        <f>SUMIF('Cash Flow Model'!$F$7:$BN$7,DATE(E$5,12,31),'Cash Flow Model'!$F$16:$BN$16)</f>
        <v>12500</v>
      </c>
      <c r="F7" s="56">
        <f>SUMIF('Cash Flow Model'!$F$7:$BN$7,DATE(F$5,12,31),'Cash Flow Model'!$F$16:$BN$16)</f>
        <v>62499.999999999993</v>
      </c>
      <c r="G7" s="56">
        <f>SUMIF('Cash Flow Model'!$F$7:$BN$7,DATE(G$5,12,31),'Cash Flow Model'!$F$16:$BN$16)</f>
        <v>99999.999999999985</v>
      </c>
      <c r="H7" s="56">
        <f>SUMIF('Cash Flow Model'!$F$7:$BN$7,DATE(H$5,12,31),'Cash Flow Model'!$F$16:$BN$16)</f>
        <v>99999.999999999985</v>
      </c>
      <c r="I7" s="56">
        <f>SUMIF('Cash Flow Model'!$F$7:$BN$7,DATE(I$5,12,31),'Cash Flow Model'!$F$16:$BN$16)</f>
        <v>99999.999999999985</v>
      </c>
    </row>
    <row r="8" spans="1:9" x14ac:dyDescent="0.25">
      <c r="A8" s="13"/>
      <c r="B8" s="26" t="s">
        <v>33</v>
      </c>
      <c r="C8" s="26"/>
      <c r="D8" s="26"/>
      <c r="E8" s="60">
        <f>E7/E6</f>
        <v>1.2500000000000001E-2</v>
      </c>
      <c r="F8" s="60">
        <f>F7/F6</f>
        <v>6.2499999999999993E-2</v>
      </c>
      <c r="G8" s="60">
        <f>G7/G6</f>
        <v>9.9999999999999992E-2</v>
      </c>
      <c r="H8" s="60">
        <f>H7/H6</f>
        <v>9.9999999999999992E-2</v>
      </c>
      <c r="I8" s="60">
        <f>I7/I6</f>
        <v>9.9999999999999992E-2</v>
      </c>
    </row>
    <row r="9" spans="1:9" x14ac:dyDescent="0.25">
      <c r="A9" s="13"/>
    </row>
    <row r="10" spans="1:9" x14ac:dyDescent="0.25">
      <c r="A10" s="13"/>
      <c r="B10" s="31" t="s">
        <v>48</v>
      </c>
      <c r="E10" s="2">
        <f>SUMIF('Cash Flow Model'!$F$8:$BN$8,E$5,'Cash Flow Model'!$F$26:$BN$26)</f>
        <v>94875</v>
      </c>
      <c r="F10" s="2">
        <f>SUMIF('Cash Flow Model'!$F$8:$BN$8,F$5,'Cash Flow Model'!$F$26:$BN$26)</f>
        <v>508875.00000000006</v>
      </c>
      <c r="G10" s="2">
        <f>SUMIF('Cash Flow Model'!$F$8:$BN$8,G$5,'Cash Flow Model'!$F$26:$BN$26)</f>
        <v>621000</v>
      </c>
      <c r="H10" s="2">
        <f>SUMIF('Cash Flow Model'!$F$8:$BN$8,H$5,'Cash Flow Model'!$F$26:$BN$26)</f>
        <v>414000</v>
      </c>
      <c r="I10" s="2">
        <f>SUMIF('Cash Flow Model'!$F$8:$BN$8,I$5,'Cash Flow Model'!$F$26:$BN$26)</f>
        <v>414000</v>
      </c>
    </row>
    <row r="11" spans="1:9" x14ac:dyDescent="0.25">
      <c r="A11" s="13"/>
      <c r="B11" s="31" t="s">
        <v>49</v>
      </c>
      <c r="E11" s="2">
        <f>SUMIF('Cash Flow Model'!$F$8:$BN$8,E$5,'Cash Flow Model'!$F$27:$BN$27)</f>
        <v>72500</v>
      </c>
      <c r="F11" s="2">
        <f>SUMIF('Cash Flow Model'!$F$8:$BN$8,F$5,'Cash Flow Model'!$F$27:$BN$27)</f>
        <v>1377500</v>
      </c>
      <c r="G11" s="2">
        <f>SUMIF('Cash Flow Model'!$F$8:$BN$8,G$5,'Cash Flow Model'!$F$27:$BN$27)</f>
        <v>3045000</v>
      </c>
      <c r="H11" s="2">
        <f>SUMIF('Cash Flow Model'!$F$8:$BN$8,H$5,'Cash Flow Model'!$F$27:$BN$27)</f>
        <v>3479999.9999999995</v>
      </c>
      <c r="I11" s="2">
        <f>SUMIF('Cash Flow Model'!$F$8:$BN$8,I$5,'Cash Flow Model'!$F$27:$BN$27)</f>
        <v>3479999.9999999995</v>
      </c>
    </row>
    <row r="12" spans="1:9" x14ac:dyDescent="0.25">
      <c r="A12" s="13"/>
      <c r="B12" s="57" t="s">
        <v>80</v>
      </c>
      <c r="C12" s="57"/>
      <c r="D12" s="57"/>
      <c r="E12" s="58">
        <f>SUM(E10:E11)</f>
        <v>167375</v>
      </c>
      <c r="F12" s="58">
        <f>SUM(F10:F11)</f>
        <v>1886375</v>
      </c>
      <c r="G12" s="58">
        <f>SUM(G10:G11)</f>
        <v>3666000</v>
      </c>
      <c r="H12" s="58">
        <f>SUM(H10:H11)</f>
        <v>3893999.9999999995</v>
      </c>
      <c r="I12" s="58">
        <f>SUM(I10:I11)</f>
        <v>3893999.9999999995</v>
      </c>
    </row>
    <row r="13" spans="1:9" x14ac:dyDescent="0.25">
      <c r="A13" s="13"/>
    </row>
    <row r="14" spans="1:9" x14ac:dyDescent="0.25">
      <c r="A14" s="13"/>
      <c r="B14" s="92" t="s">
        <v>127</v>
      </c>
      <c r="E14" s="2">
        <f>SUMIF('Cash Flow Model'!$F$8:$BN$8,E$5,'Cash Flow Model'!$F$36:$BN$36)</f>
        <v>423375</v>
      </c>
      <c r="F14" s="2">
        <f>SUMIF('Cash Flow Model'!$F$8:$BN$8,F$5,'Cash Flow Model'!$F$36:$BN$36)</f>
        <v>2419125</v>
      </c>
      <c r="G14" s="2">
        <f>SUMIF('Cash Flow Model'!$F$8:$BN$8,G$5,'Cash Flow Model'!$F$36:$BN$36)</f>
        <v>3156749.9999999995</v>
      </c>
      <c r="H14" s="2">
        <f>SUMIF('Cash Flow Model'!$F$8:$BN$8,H$5,'Cash Flow Model'!$F$36:$BN$36)</f>
        <v>2322000</v>
      </c>
      <c r="I14" s="2">
        <f>SUMIF('Cash Flow Model'!$F$8:$BN$8,I$5,'Cash Flow Model'!$F$36:$BN$36)</f>
        <v>2322000</v>
      </c>
    </row>
    <row r="15" spans="1:9" x14ac:dyDescent="0.25">
      <c r="A15" s="13"/>
      <c r="B15" s="31"/>
      <c r="E15" s="2"/>
      <c r="F15" s="2"/>
      <c r="G15" s="2"/>
      <c r="H15" s="2"/>
      <c r="I15" s="2"/>
    </row>
    <row r="16" spans="1:9" x14ac:dyDescent="0.25">
      <c r="A16" s="13"/>
      <c r="B16" s="57" t="s">
        <v>121</v>
      </c>
      <c r="C16" s="57"/>
      <c r="D16" s="57"/>
      <c r="E16" s="58">
        <f>E12-E14</f>
        <v>-256000</v>
      </c>
      <c r="F16" s="58">
        <f t="shared" ref="F16:I16" si="0">F12-F14</f>
        <v>-532750</v>
      </c>
      <c r="G16" s="58">
        <f t="shared" si="0"/>
        <v>509250.00000000047</v>
      </c>
      <c r="H16" s="58">
        <f t="shared" si="0"/>
        <v>1571999.9999999995</v>
      </c>
      <c r="I16" s="58">
        <f t="shared" si="0"/>
        <v>1571999.9999999995</v>
      </c>
    </row>
    <row r="17" spans="1:9" x14ac:dyDescent="0.25">
      <c r="A17" s="13"/>
      <c r="B17" s="13" t="s">
        <v>122</v>
      </c>
      <c r="C17" s="13"/>
      <c r="D17" s="13"/>
      <c r="E17" s="59">
        <f>E16/E12</f>
        <v>-1.5294996265870053</v>
      </c>
      <c r="F17" s="59">
        <f t="shared" ref="F17:I17" si="1">F16/F12</f>
        <v>-0.28241998542177454</v>
      </c>
      <c r="G17" s="59">
        <f t="shared" si="1"/>
        <v>0.13891162029459914</v>
      </c>
      <c r="H17" s="59">
        <f t="shared" si="1"/>
        <v>0.40369799691833586</v>
      </c>
      <c r="I17" s="59">
        <f t="shared" si="1"/>
        <v>0.40369799691833586</v>
      </c>
    </row>
    <row r="18" spans="1:9" x14ac:dyDescent="0.25">
      <c r="A18" s="13"/>
      <c r="B18" s="31"/>
      <c r="E18" s="2"/>
      <c r="F18" s="2"/>
      <c r="G18" s="2"/>
      <c r="H18" s="2"/>
      <c r="I18" s="2"/>
    </row>
    <row r="19" spans="1:9" x14ac:dyDescent="0.25">
      <c r="A19" s="13"/>
      <c r="B19" s="31" t="s">
        <v>59</v>
      </c>
      <c r="E19" s="2">
        <f>SUMIF('Cash Flow Model'!$F$8:$BN$8,E$5,'Cash Flow Model'!$F$45:$BN$45)</f>
        <v>600000</v>
      </c>
      <c r="F19" s="2">
        <f>SUMIF('Cash Flow Model'!$F$8:$BN$8,F$5,'Cash Flow Model'!$F$45:$BN$45)</f>
        <v>600000</v>
      </c>
      <c r="G19" s="2">
        <f>SUMIF('Cash Flow Model'!$F$8:$BN$8,G$5,'Cash Flow Model'!$F$45:$BN$45)</f>
        <v>600000</v>
      </c>
      <c r="H19" s="2">
        <f>SUMIF('Cash Flow Model'!$F$8:$BN$8,H$5,'Cash Flow Model'!$F$45:$BN$45)</f>
        <v>600000</v>
      </c>
      <c r="I19" s="2">
        <f>SUMIF('Cash Flow Model'!$F$8:$BN$8,I$5,'Cash Flow Model'!$F$45:$BN$45)</f>
        <v>600000</v>
      </c>
    </row>
    <row r="20" spans="1:9" x14ac:dyDescent="0.25">
      <c r="A20" s="13"/>
      <c r="B20" s="31" t="s">
        <v>81</v>
      </c>
      <c r="E20" s="2">
        <f>SUMIF('Cash Flow Model'!$F$8:$BN$8,E$5,'Cash Flow Model'!$F$46:$BN$46)+SUMIF('Cash Flow Model'!$F$8:$BN$8,E$5,'Cash Flow Model'!$F$47:$BN$47)+SUMIF('Cash Flow Model'!$F$8:$BN$8,E$5,'Cash Flow Model'!$F$48:$BN$48)</f>
        <v>99625</v>
      </c>
      <c r="F20" s="2">
        <f>SUMIF('Cash Flow Model'!$F$8:$BN$8,F$5,'Cash Flow Model'!$F$46:$BN$46)+SUMIF('Cash Flow Model'!$F$8:$BN$8,F$5,'Cash Flow Model'!$F$47:$BN$47)+SUMIF('Cash Flow Model'!$F$8:$BN$8,F$5,'Cash Flow Model'!$F$48:$BN$48)</f>
        <v>219250</v>
      </c>
      <c r="G20" s="2">
        <f>SUMIF('Cash Flow Model'!$F$8:$BN$8,G$5,'Cash Flow Model'!$F$46:$BN$46)+SUMIF('Cash Flow Model'!$F$8:$BN$8,G$5,'Cash Flow Model'!$F$47:$BN$47)+SUMIF('Cash Flow Model'!$F$8:$BN$8,G$5,'Cash Flow Model'!$F$48:$BN$48)</f>
        <v>389625</v>
      </c>
      <c r="H20" s="2">
        <f>SUMIF('Cash Flow Model'!$F$8:$BN$8,H$5,'Cash Flow Model'!$F$46:$BN$46)+SUMIF('Cash Flow Model'!$F$8:$BN$8,H$5,'Cash Flow Model'!$F$47:$BN$47)+SUMIF('Cash Flow Model'!$F$8:$BN$8,H$5,'Cash Flow Model'!$F$48:$BN$48)</f>
        <v>443999.99999999994</v>
      </c>
      <c r="I20" s="2">
        <f>SUMIF('Cash Flow Model'!$F$8:$BN$8,I$5,'Cash Flow Model'!$F$46:$BN$46)+SUMIF('Cash Flow Model'!$F$8:$BN$8,I$5,'Cash Flow Model'!$F$47:$BN$47)+SUMIF('Cash Flow Model'!$F$8:$BN$8,I$5,'Cash Flow Model'!$F$48:$BN$48)</f>
        <v>443999.99999999994</v>
      </c>
    </row>
    <row r="21" spans="1:9" x14ac:dyDescent="0.25">
      <c r="A21" s="13"/>
      <c r="B21" s="57" t="s">
        <v>82</v>
      </c>
      <c r="C21" s="57"/>
      <c r="D21" s="57"/>
      <c r="E21" s="58">
        <f>SUM(E19:E20)</f>
        <v>699625</v>
      </c>
      <c r="F21" s="58">
        <f>SUM(F19:F20)</f>
        <v>819250</v>
      </c>
      <c r="G21" s="58">
        <f>SUM(G19:G20)</f>
        <v>989625</v>
      </c>
      <c r="H21" s="58">
        <f>SUM(H19:H20)</f>
        <v>1044000</v>
      </c>
      <c r="I21" s="58">
        <f>SUM(I19:I20)</f>
        <v>1044000</v>
      </c>
    </row>
    <row r="22" spans="1:9" x14ac:dyDescent="0.25">
      <c r="A22" s="13"/>
    </row>
    <row r="23" spans="1:9" x14ac:dyDescent="0.25">
      <c r="A23" s="13"/>
      <c r="B23" s="57" t="s">
        <v>65</v>
      </c>
      <c r="C23" s="57"/>
      <c r="D23" s="57"/>
      <c r="E23" s="58">
        <f>E16-E21</f>
        <v>-955625</v>
      </c>
      <c r="F23" s="58">
        <f t="shared" ref="F23:I23" si="2">F16-F21</f>
        <v>-1352000</v>
      </c>
      <c r="G23" s="58">
        <f t="shared" si="2"/>
        <v>-480374.99999999953</v>
      </c>
      <c r="H23" s="58">
        <f t="shared" si="2"/>
        <v>527999.99999999953</v>
      </c>
      <c r="I23" s="58">
        <f t="shared" si="2"/>
        <v>527999.99999999953</v>
      </c>
    </row>
    <row r="24" spans="1:9" x14ac:dyDescent="0.25">
      <c r="A24" s="13"/>
      <c r="B24" s="13" t="s">
        <v>83</v>
      </c>
      <c r="C24" s="13"/>
      <c r="D24" s="13"/>
      <c r="E24" s="59">
        <f>IFERROR(E$23/E$12,"-")</f>
        <v>-5.7094846900672147</v>
      </c>
      <c r="F24" s="59">
        <f>IFERROR(F$23/F$12,"-")</f>
        <v>-0.71671857398449412</v>
      </c>
      <c r="G24" s="59">
        <f>IFERROR(G$23/G$12,"-")</f>
        <v>-0.13103518821603916</v>
      </c>
      <c r="H24" s="59">
        <f>IFERROR(H$23/H$12,"-")</f>
        <v>0.13559322033898294</v>
      </c>
      <c r="I24" s="59">
        <f>IFERROR(I$23/I$12,"-")</f>
        <v>0.13559322033898294</v>
      </c>
    </row>
    <row r="25" spans="1:9" x14ac:dyDescent="0.25">
      <c r="A25" s="13"/>
    </row>
    <row r="26" spans="1:9" x14ac:dyDescent="0.25">
      <c r="A26" s="13"/>
      <c r="B26" s="31" t="s">
        <v>84</v>
      </c>
      <c r="E26" s="2">
        <f>SUMIF('Cash Flow Model'!$F$8:$BN$8,E$5,'Cash Flow Model'!$F$59:$BN$59)</f>
        <v>1000000</v>
      </c>
      <c r="F26" s="2">
        <f>SUMIF('Cash Flow Model'!$F$8:$BN$8,F$5,'Cash Flow Model'!$F$59:$BN$59)</f>
        <v>0</v>
      </c>
      <c r="G26" s="2">
        <f>SUMIF('Cash Flow Model'!$F$8:$BN$8,G$5,'Cash Flow Model'!$F$59:$BN$59)</f>
        <v>0</v>
      </c>
      <c r="H26" s="2">
        <f>SUMIF('Cash Flow Model'!$F$8:$BN$8,H$5,'Cash Flow Model'!$F$59:$BN$59)</f>
        <v>0</v>
      </c>
      <c r="I26" s="2">
        <f>SUMIF('Cash Flow Model'!$F$8:$BN$8,I$5,'Cash Flow Model'!$F$59:$BN$59)</f>
        <v>0</v>
      </c>
    </row>
    <row r="27" spans="1:9" x14ac:dyDescent="0.25">
      <c r="A27" s="13"/>
      <c r="B27" s="57" t="s">
        <v>85</v>
      </c>
      <c r="C27" s="57"/>
      <c r="D27" s="57"/>
      <c r="E27" s="58">
        <f>SUM(E26)</f>
        <v>1000000</v>
      </c>
      <c r="F27" s="58">
        <f>SUM(F26)</f>
        <v>0</v>
      </c>
      <c r="G27" s="58">
        <f>SUM(G26)</f>
        <v>0</v>
      </c>
      <c r="H27" s="58">
        <f>SUM(H26)</f>
        <v>0</v>
      </c>
      <c r="I27" s="58">
        <f>SUM(I26)</f>
        <v>0</v>
      </c>
    </row>
    <row r="28" spans="1:9" x14ac:dyDescent="0.25">
      <c r="A28" s="13"/>
    </row>
    <row r="29" spans="1:9" x14ac:dyDescent="0.25">
      <c r="A29" s="13"/>
      <c r="B29" s="57" t="s">
        <v>86</v>
      </c>
      <c r="C29" s="57"/>
      <c r="D29" s="57"/>
      <c r="E29" s="58">
        <f>E23-E27</f>
        <v>-1955625</v>
      </c>
      <c r="F29" s="58">
        <f>F23-F27</f>
        <v>-1352000</v>
      </c>
      <c r="G29" s="58">
        <f>G23-G27</f>
        <v>-480374.99999999953</v>
      </c>
      <c r="H29" s="58">
        <f>H23-H27</f>
        <v>527999.99999999953</v>
      </c>
      <c r="I29" s="58">
        <f>I23-I27</f>
        <v>527999.99999999953</v>
      </c>
    </row>
    <row r="30" spans="1:9" x14ac:dyDescent="0.25">
      <c r="A30" s="13"/>
      <c r="B30" s="13" t="s">
        <v>75</v>
      </c>
      <c r="C30" s="13"/>
      <c r="D30" s="13"/>
      <c r="E30" s="25">
        <f>E29</f>
        <v>-1955625</v>
      </c>
      <c r="F30" s="25">
        <f>E30+F29</f>
        <v>-3307625</v>
      </c>
      <c r="G30" s="25">
        <f>F30+G29</f>
        <v>-3787999.9999999995</v>
      </c>
      <c r="H30" s="25">
        <f>G30+H29</f>
        <v>-3260000</v>
      </c>
      <c r="I30" s="25">
        <f>H30+I29</f>
        <v>-2732000.0000000005</v>
      </c>
    </row>
    <row r="31" spans="1:9" x14ac:dyDescent="0.25">
      <c r="A31" s="13"/>
    </row>
    <row r="32" spans="1:9" x14ac:dyDescent="0.25">
      <c r="A32" s="77">
        <v>13</v>
      </c>
      <c r="B32" s="6" t="s">
        <v>88</v>
      </c>
      <c r="C32" s="6" t="str">
        <f>IF(ROUND($I$30,0)=ROUND('Cash Flow Model'!$BN$65,0),"OK","ERROR")</f>
        <v>OK</v>
      </c>
    </row>
    <row r="33" spans="1:9" x14ac:dyDescent="0.25">
      <c r="A33" s="13"/>
    </row>
    <row r="34" spans="1:9" x14ac:dyDescent="0.25">
      <c r="A34" s="13"/>
      <c r="B34" s="21" t="s">
        <v>98</v>
      </c>
      <c r="C34" s="21"/>
      <c r="D34" s="21"/>
      <c r="E34" s="21">
        <f>YEAR(Assumptions!$C$7)</f>
        <v>2018</v>
      </c>
      <c r="F34" s="21">
        <f>E34+1</f>
        <v>2019</v>
      </c>
      <c r="G34" s="21">
        <f>F34+1</f>
        <v>2020</v>
      </c>
      <c r="H34" s="21">
        <f>G34+1</f>
        <v>2021</v>
      </c>
      <c r="I34" s="21">
        <f>H34+1</f>
        <v>2022</v>
      </c>
    </row>
    <row r="35" spans="1:9" x14ac:dyDescent="0.25">
      <c r="A35" s="13"/>
      <c r="B35" t="s">
        <v>86</v>
      </c>
      <c r="E35" s="17">
        <f>E$29</f>
        <v>-1955625</v>
      </c>
      <c r="F35" s="17">
        <f>F$29</f>
        <v>-1352000</v>
      </c>
      <c r="G35" s="17">
        <f>G$29</f>
        <v>-480374.99999999953</v>
      </c>
      <c r="H35" s="17">
        <f>H$29</f>
        <v>527999.99999999953</v>
      </c>
      <c r="I35" s="17">
        <f>I$29</f>
        <v>527999.99999999953</v>
      </c>
    </row>
    <row r="36" spans="1:9" x14ac:dyDescent="0.25">
      <c r="A36" s="77">
        <v>14</v>
      </c>
      <c r="B36" t="s">
        <v>128</v>
      </c>
      <c r="C36" s="62">
        <f>Assumptions!$C$37</f>
        <v>10</v>
      </c>
      <c r="D36" s="16">
        <f>Assumptions!$C$38</f>
        <v>0.3</v>
      </c>
      <c r="I36" s="18">
        <f>$C$36*$I$23</f>
        <v>5279999.9999999953</v>
      </c>
    </row>
    <row r="37" spans="1:9" x14ac:dyDescent="0.25">
      <c r="A37" s="13"/>
      <c r="B37" s="63" t="s">
        <v>100</v>
      </c>
      <c r="C37" s="63"/>
      <c r="D37" s="63"/>
      <c r="E37" s="64">
        <f>SUM(E35:E36)</f>
        <v>-1955625</v>
      </c>
      <c r="F37" s="64">
        <f>SUM(F35:F36)</f>
        <v>-1352000</v>
      </c>
      <c r="G37" s="64">
        <f>SUM(G35:G36)</f>
        <v>-480374.99999999953</v>
      </c>
      <c r="H37" s="64">
        <f>SUM(H35:H36)</f>
        <v>527999.99999999953</v>
      </c>
      <c r="I37" s="64">
        <f>SUM(I35:I36)</f>
        <v>5807999.9999999944</v>
      </c>
    </row>
    <row r="38" spans="1:9" x14ac:dyDescent="0.25">
      <c r="A38" s="13"/>
    </row>
    <row r="39" spans="1:9" x14ac:dyDescent="0.25">
      <c r="A39" s="77">
        <v>15</v>
      </c>
      <c r="B39" s="72" t="s">
        <v>101</v>
      </c>
      <c r="C39" s="73">
        <f>IRR($E$37:$I$37)</f>
        <v>0.16667711015680142</v>
      </c>
    </row>
    <row r="40" spans="1:9" x14ac:dyDescent="0.25">
      <c r="A40" s="13"/>
      <c r="B40" s="74" t="s">
        <v>102</v>
      </c>
      <c r="C40" s="75">
        <f>NPV($D$36,$E$37:$I$37)</f>
        <v>-773846.61507219577</v>
      </c>
    </row>
    <row r="42" spans="1:9" x14ac:dyDescent="0.25">
      <c r="B42" s="96" t="s">
        <v>137</v>
      </c>
      <c r="C42" s="97">
        <f>-MIN('Cash Flow Model'!G65:BN65)</f>
        <v>3919999.9999999995</v>
      </c>
    </row>
  </sheetData>
  <conditionalFormatting sqref="C32">
    <cfRule type="cellIs" dxfId="1" priority="1" operator="equal">
      <formula>"ERROR"</formula>
    </cfRule>
    <cfRule type="cellIs" dxfId="0" priority="2" operator="equal">
      <formula>"OK"</formula>
    </cfRule>
  </conditionalFormatting>
  <hyperlinks>
    <hyperlink ref="B1" location="Contents!B1" display="&lt;&lt; Contents"/>
    <hyperlink ref="A5" location="References!A17" display="References!A17"/>
    <hyperlink ref="A32" location="References!A18" display="References!A18"/>
    <hyperlink ref="A36" location="References!A19" display="References!A19"/>
    <hyperlink ref="A39" location="References!A20" display="References!A20"/>
  </hyperlinks>
  <pageMargins left="0.7" right="0.7" top="0.75" bottom="0.75" header="0.3" footer="0.3"/>
  <pageSetup paperSize="9" scale="9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G25"/>
  <sheetViews>
    <sheetView showGridLines="0" zoomScale="80" zoomScaleNormal="80" workbookViewId="0"/>
  </sheetViews>
  <sheetFormatPr defaultRowHeight="15" x14ac:dyDescent="0.25"/>
  <cols>
    <col min="2" max="2" width="22" customWidth="1"/>
    <col min="3" max="7" width="24.140625" customWidth="1"/>
  </cols>
  <sheetData>
    <row r="1" spans="2:2" ht="15.75" x14ac:dyDescent="0.25">
      <c r="B1" s="84" t="s">
        <v>112</v>
      </c>
    </row>
    <row r="2" spans="2:2" ht="15.75" x14ac:dyDescent="0.25">
      <c r="B2" s="84"/>
    </row>
    <row r="3" spans="2:2" ht="18.75" x14ac:dyDescent="0.3">
      <c r="B3" s="12" t="s">
        <v>108</v>
      </c>
    </row>
    <row r="20" spans="2:7" x14ac:dyDescent="0.25">
      <c r="B20" s="21" t="s">
        <v>86</v>
      </c>
      <c r="C20" s="78">
        <f>'Summary and Returns'!E5</f>
        <v>2018</v>
      </c>
      <c r="D20" s="78">
        <f>'Summary and Returns'!F5</f>
        <v>2019</v>
      </c>
      <c r="E20" s="78">
        <f>'Summary and Returns'!G5</f>
        <v>2020</v>
      </c>
      <c r="F20" s="78">
        <f>'Summary and Returns'!H5</f>
        <v>2021</v>
      </c>
      <c r="G20" s="78">
        <f>'Summary and Returns'!I5</f>
        <v>2022</v>
      </c>
    </row>
    <row r="21" spans="2:7" x14ac:dyDescent="0.25">
      <c r="B21" s="81" t="s">
        <v>79</v>
      </c>
      <c r="C21" s="82">
        <f>'Summary and Returns'!E7</f>
        <v>12500</v>
      </c>
      <c r="D21" s="82">
        <f>'Summary and Returns'!F7</f>
        <v>62499.999999999993</v>
      </c>
      <c r="E21" s="82">
        <f>'Summary and Returns'!G7</f>
        <v>99999.999999999985</v>
      </c>
      <c r="F21" s="82">
        <f>'Summary and Returns'!H7</f>
        <v>99999.999999999985</v>
      </c>
      <c r="G21" s="82">
        <f>'Summary and Returns'!I7</f>
        <v>99999.999999999985</v>
      </c>
    </row>
    <row r="22" spans="2:7" x14ac:dyDescent="0.25">
      <c r="B22" t="s">
        <v>91</v>
      </c>
      <c r="C22" s="2">
        <f>'Summary and Returns'!E12</f>
        <v>167375</v>
      </c>
      <c r="D22" s="2">
        <f>'Summary and Returns'!F12</f>
        <v>1886375</v>
      </c>
      <c r="E22" s="2">
        <f>'Summary and Returns'!G12</f>
        <v>3666000</v>
      </c>
      <c r="F22" s="2">
        <f>'Summary and Returns'!H12</f>
        <v>3893999.9999999995</v>
      </c>
      <c r="G22" s="2">
        <f>'Summary and Returns'!I12</f>
        <v>3893999.9999999995</v>
      </c>
    </row>
    <row r="23" spans="2:7" x14ac:dyDescent="0.25">
      <c r="B23" t="s">
        <v>65</v>
      </c>
      <c r="C23" s="2">
        <f>'Summary and Returns'!E23</f>
        <v>-955625</v>
      </c>
      <c r="D23" s="2">
        <f>'Summary and Returns'!F23</f>
        <v>-1352000</v>
      </c>
      <c r="E23" s="2">
        <f>'Summary and Returns'!G23</f>
        <v>-480374.99999999953</v>
      </c>
      <c r="F23" s="2">
        <f>'Summary and Returns'!H23</f>
        <v>527999.99999999953</v>
      </c>
      <c r="G23" s="2">
        <f>'Summary and Returns'!I23</f>
        <v>527999.99999999953</v>
      </c>
    </row>
    <row r="24" spans="2:7" x14ac:dyDescent="0.25">
      <c r="B24" s="63" t="s">
        <v>86</v>
      </c>
      <c r="C24" s="80">
        <f>'Summary and Returns'!E29</f>
        <v>-1955625</v>
      </c>
      <c r="D24" s="80">
        <f>'Summary and Returns'!F29</f>
        <v>-1352000</v>
      </c>
      <c r="E24" s="80">
        <f>'Summary and Returns'!G29</f>
        <v>-480374.99999999953</v>
      </c>
      <c r="F24" s="80">
        <f>'Summary and Returns'!H29</f>
        <v>527999.99999999953</v>
      </c>
      <c r="G24" s="80">
        <f>'Summary and Returns'!I29</f>
        <v>527999.99999999953</v>
      </c>
    </row>
    <row r="25" spans="2:7" x14ac:dyDescent="0.25">
      <c r="B25" s="13" t="s">
        <v>75</v>
      </c>
      <c r="C25" s="79">
        <f>C24</f>
        <v>-1955625</v>
      </c>
      <c r="D25" s="79">
        <f>C25+D24</f>
        <v>-3307625</v>
      </c>
      <c r="E25" s="79">
        <f t="shared" ref="E25:G25" si="0">D25+E24</f>
        <v>-3787999.9999999995</v>
      </c>
      <c r="F25" s="79">
        <f t="shared" si="0"/>
        <v>-3260000</v>
      </c>
      <c r="G25" s="79">
        <f t="shared" si="0"/>
        <v>-2732000.0000000005</v>
      </c>
    </row>
  </sheetData>
  <hyperlinks>
    <hyperlink ref="B1" location="Contents!B1" display="&lt;&lt; Contents"/>
  </hyperlinks>
  <pageMargins left="0.7" right="0.7" top="0.75" bottom="0.75" header="0.3" footer="0.3"/>
  <pageSetup paperSize="9" scale="9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21"/>
  <sheetViews>
    <sheetView showGridLines="0" zoomScaleNormal="100" workbookViewId="0"/>
  </sheetViews>
  <sheetFormatPr defaultRowHeight="15" x14ac:dyDescent="0.25"/>
  <cols>
    <col min="1" max="1" width="11.7109375" customWidth="1"/>
    <col min="2" max="2" width="128.42578125" customWidth="1"/>
  </cols>
  <sheetData>
    <row r="1" spans="1:2" ht="15.75" x14ac:dyDescent="0.25">
      <c r="A1" s="84" t="s">
        <v>112</v>
      </c>
    </row>
    <row r="2" spans="1:2" ht="15.75" x14ac:dyDescent="0.25">
      <c r="A2" s="84"/>
    </row>
    <row r="3" spans="1:2" ht="18.75" x14ac:dyDescent="0.3">
      <c r="A3" s="12" t="s">
        <v>109</v>
      </c>
    </row>
    <row r="4" spans="1:2" ht="18.75" x14ac:dyDescent="0.3">
      <c r="A4" s="12"/>
    </row>
    <row r="5" spans="1:2" x14ac:dyDescent="0.25">
      <c r="A5" s="86" t="s">
        <v>34</v>
      </c>
      <c r="B5" s="83" t="s">
        <v>110</v>
      </c>
    </row>
    <row r="6" spans="1:2" x14ac:dyDescent="0.25">
      <c r="A6" s="85">
        <v>1</v>
      </c>
      <c r="B6" s="13" t="s">
        <v>32</v>
      </c>
    </row>
    <row r="7" spans="1:2" x14ac:dyDescent="0.25">
      <c r="A7" s="85">
        <v>2</v>
      </c>
      <c r="B7" t="s">
        <v>42</v>
      </c>
    </row>
    <row r="8" spans="1:2" x14ac:dyDescent="0.25">
      <c r="A8" s="85">
        <v>3</v>
      </c>
      <c r="B8" s="13" t="s">
        <v>43</v>
      </c>
    </row>
    <row r="9" spans="1:2" x14ac:dyDescent="0.25">
      <c r="A9" s="85">
        <v>4</v>
      </c>
      <c r="B9" s="13" t="s">
        <v>35</v>
      </c>
    </row>
    <row r="10" spans="1:2" x14ac:dyDescent="0.25">
      <c r="A10" s="85">
        <v>5</v>
      </c>
      <c r="B10" s="13" t="s">
        <v>51</v>
      </c>
    </row>
    <row r="11" spans="1:2" x14ac:dyDescent="0.25">
      <c r="A11" s="85">
        <v>6</v>
      </c>
      <c r="B11" s="13" t="s">
        <v>36</v>
      </c>
    </row>
    <row r="12" spans="1:2" x14ac:dyDescent="0.25">
      <c r="A12" s="85">
        <v>7</v>
      </c>
      <c r="B12" s="13" t="s">
        <v>47</v>
      </c>
    </row>
    <row r="13" spans="1:2" x14ac:dyDescent="0.25">
      <c r="A13" s="85">
        <v>8</v>
      </c>
      <c r="B13" s="13" t="s">
        <v>76</v>
      </c>
    </row>
    <row r="14" spans="1:2" x14ac:dyDescent="0.25">
      <c r="A14" s="85">
        <v>9</v>
      </c>
      <c r="B14" s="13" t="s">
        <v>129</v>
      </c>
    </row>
    <row r="15" spans="1:2" x14ac:dyDescent="0.25">
      <c r="A15" s="85">
        <v>10</v>
      </c>
      <c r="B15" s="13" t="s">
        <v>57</v>
      </c>
    </row>
    <row r="16" spans="1:2" x14ac:dyDescent="0.25">
      <c r="A16" s="85">
        <v>11</v>
      </c>
      <c r="B16" s="13" t="s">
        <v>66</v>
      </c>
    </row>
    <row r="17" spans="1:2" x14ac:dyDescent="0.25">
      <c r="A17" s="86">
        <v>12</v>
      </c>
      <c r="B17" s="13" t="s">
        <v>87</v>
      </c>
    </row>
    <row r="18" spans="1:2" x14ac:dyDescent="0.25">
      <c r="A18" s="85">
        <v>13</v>
      </c>
      <c r="B18" s="13" t="s">
        <v>89</v>
      </c>
    </row>
    <row r="19" spans="1:2" x14ac:dyDescent="0.25">
      <c r="A19" s="85">
        <v>14</v>
      </c>
      <c r="B19" s="13" t="s">
        <v>99</v>
      </c>
    </row>
    <row r="20" spans="1:2" x14ac:dyDescent="0.25">
      <c r="A20" s="85">
        <v>15</v>
      </c>
      <c r="B20" s="13" t="s">
        <v>103</v>
      </c>
    </row>
    <row r="21" spans="1:2" x14ac:dyDescent="0.25">
      <c r="A21" s="13"/>
    </row>
  </sheetData>
  <hyperlinks>
    <hyperlink ref="A1" location="Contents!B1" display="&lt;&lt; Contents"/>
    <hyperlink ref="A6" location="'Cash Flow Model'!A5" display="'Cash Flow Model'!A5"/>
    <hyperlink ref="A7" location="'Cash Flow Model'!A7" display="'Cash Flow Model'!A7"/>
    <hyperlink ref="A8" location="'Cash Flow Model'!A8" display="'Cash Flow Model'!A8"/>
    <hyperlink ref="A9" location="'Cash Flow Model'!A10" display="'Cash Flow Model'!A10"/>
    <hyperlink ref="A10" location="'Cash Flow Model'!A11" display="'Cash Flow Model'!A11"/>
    <hyperlink ref="A11" location="'Cash Flow Model'!A15" display="'Cash Flow Model'!A15"/>
    <hyperlink ref="A12" location="'Cash Flow Model'!A23" display="'Cash Flow Model'!A23"/>
    <hyperlink ref="A14" location="'Cash Flow Model'!A42" display="'Cash Flow Model'!A42"/>
    <hyperlink ref="A15" location="'Cash Flow Model'!A43" display="'Cash Flow Model'!A43"/>
    <hyperlink ref="A13" location="'Cash Flow Model'!A34" display="'Cash Flow Model'!A34"/>
    <hyperlink ref="A16" location="'Cash Flow Model'!A52" display="'Cash Flow Model'!A52"/>
    <hyperlink ref="A17" location="'Summary and Returns'!A5" display="'Summary and Returns'!A5"/>
    <hyperlink ref="A18" location="'Summary and Returns'!A32" display="'Summary and Returns'!A32"/>
    <hyperlink ref="A19" location="'Summary and Returns'!A36" display="'Summary and Returns'!A36"/>
    <hyperlink ref="A20" location="'Summary and Returns'!A39" display="'Summary and Returns'!A39"/>
    <hyperlink ref="A5" location="'Cash Flow Model'!A19" display="'Cash Flow Model'!A19"/>
  </hyperlinks>
  <pageMargins left="0.7" right="0.7" top="0.75" bottom="0.75" header="0.3" footer="0.3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B11"/>
  <sheetViews>
    <sheetView showGridLines="0" zoomScaleNormal="100" workbookViewId="0"/>
  </sheetViews>
  <sheetFormatPr defaultRowHeight="15" x14ac:dyDescent="0.25"/>
  <cols>
    <col min="2" max="2" width="159.5703125" customWidth="1"/>
  </cols>
  <sheetData>
    <row r="1" spans="2:2" ht="15.75" x14ac:dyDescent="0.25">
      <c r="B1" s="84" t="s">
        <v>112</v>
      </c>
    </row>
    <row r="2" spans="2:2" ht="15.75" x14ac:dyDescent="0.25">
      <c r="B2" s="84"/>
    </row>
    <row r="3" spans="2:2" ht="18.75" x14ac:dyDescent="0.3">
      <c r="B3" s="12" t="s">
        <v>68</v>
      </c>
    </row>
    <row r="4" spans="2:2" ht="18.75" x14ac:dyDescent="0.3">
      <c r="B4" s="12"/>
    </row>
    <row r="5" spans="2:2" ht="45" x14ac:dyDescent="0.25">
      <c r="B5" s="8" t="s">
        <v>90</v>
      </c>
    </row>
    <row r="7" spans="2:2" x14ac:dyDescent="0.25">
      <c r="B7" s="77" t="s">
        <v>138</v>
      </c>
    </row>
    <row r="8" spans="2:2" x14ac:dyDescent="0.25">
      <c r="B8" s="77" t="s">
        <v>139</v>
      </c>
    </row>
    <row r="10" spans="2:2" x14ac:dyDescent="0.25">
      <c r="B10" t="s">
        <v>92</v>
      </c>
    </row>
    <row r="11" spans="2:2" x14ac:dyDescent="0.25">
      <c r="B11" s="5" t="s">
        <v>19</v>
      </c>
    </row>
  </sheetData>
  <hyperlinks>
    <hyperlink ref="B7" r:id="rId1"/>
    <hyperlink ref="B1" location="Contents!B1" display="&lt;&lt; Contents"/>
    <hyperlink ref="B8" r:id="rId2"/>
  </hyperlinks>
  <pageMargins left="0.7" right="0.7" top="0.75" bottom="0.75" header="0.3" footer="0.3"/>
  <pageSetup paperSize="9" scale="7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Contents</vt:lpstr>
      <vt:lpstr>Assumptions</vt:lpstr>
      <vt:lpstr>Cash Flow Model</vt:lpstr>
      <vt:lpstr>Summary and Returns</vt:lpstr>
      <vt:lpstr>Graphs</vt:lpstr>
      <vt:lpstr>References</vt:lpstr>
      <vt:lpstr>Notes and Disclaimer</vt:lpstr>
      <vt:lpstr>Assumptions!Print_Area</vt:lpstr>
      <vt:lpstr>'Cash Flow Model'!Print_Area</vt:lpstr>
      <vt:lpstr>Graphs!Print_Area</vt:lpstr>
      <vt:lpstr>'Notes and Disclaimer'!Print_Area</vt:lpstr>
      <vt:lpstr>References!Print_Area</vt:lpstr>
      <vt:lpstr>'Summary and Returns'!Print_Area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 Polewski</cp:lastModifiedBy>
  <cp:lastPrinted>2017-01-15T13:13:46Z</cp:lastPrinted>
  <dcterms:created xsi:type="dcterms:W3CDTF">2017-01-10T14:52:47Z</dcterms:created>
  <dcterms:modified xsi:type="dcterms:W3CDTF">2017-08-08T13:59:07Z</dcterms:modified>
</cp:coreProperties>
</file>